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snadafr-my.sharepoint.com/personal/zaigham_ali_esnadafrica_com/Documents/Desktop/Personal/My Profile/Me/Github Profile/"/>
    </mc:Choice>
  </mc:AlternateContent>
  <xr:revisionPtr revIDLastSave="168" documentId="13_ncr:1_{54A79425-AC30-498E-B059-9F4F45C5E71A}" xr6:coauthVersionLast="47" xr6:coauthVersionMax="47" xr10:uidLastSave="{D59E2980-5A8B-4CAE-B7ED-D984159D372F}"/>
  <bookViews>
    <workbookView xWindow="-108" yWindow="-108" windowWidth="23256" windowHeight="12456" xr2:uid="{00000000-000D-0000-FFFF-FFFF00000000}"/>
  </bookViews>
  <sheets>
    <sheet name="Cover" sheetId="2" r:id="rId1"/>
    <sheet name="Model" sheetId="11" r:id="rId2"/>
  </sheets>
  <definedNames>
    <definedName name="_xlnm.Print_Area" localSheetId="0">Cover!$B$2:$P$27</definedName>
    <definedName name="_xlnm.Print_Area" localSheetId="1">Model!$B$13:$AA$58,Model!$B$85:$AA$130,Model!$B$157:$AA$202</definedName>
    <definedName name="Z_00E66423_78FD_4825_BE59_94F5335DF6FD_.wvu.Rows" localSheetId="1" hidden="1">Model!$4:$11,Model!$62:$83,Model!$134:$155,Model!$206:$227</definedName>
    <definedName name="Z_42021297_CA8E_4A89_B259_E9D2B7A9A44C_.wvu.Rows" localSheetId="1" hidden="1">Model!$4:$11,Model!$62:$83,Model!$134:$155,Model!$206:$227</definedName>
    <definedName name="Z_905B9DE0_7C18_43AF_B1B7_F49A83CCDB2E_.wvu.Rows" localSheetId="1" hidden="1">Model!$4:$11,Model!$14:$59,Model!$62:$83,Model!$86:$131,Model!$134:$155,Model!$158:$203,Model!$206:$227</definedName>
    <definedName name="Z_A20E2724_1348_4A87_AF8D_18C8CE357D1F_.wvu.Rows" localSheetId="1" hidden="1">Model!$4:$11,Model!$62:$83,Model!$134:$155,Model!$206:$227</definedName>
    <definedName name="Z_AB86DDA9_4307_459F_9AF0_8058398AA2BB_.wvu.Rows" localSheetId="1" hidden="1">Model!$4:$11,Model!$62:$83,Model!$134:$155,Model!$206:$227</definedName>
  </definedNames>
  <calcPr calcId="191029"/>
  <customWorkbookViews>
    <customWorkbookView name="- COLLAPSE ALL" guid="{905B9DE0-7C18-43AF-B1B7-F49A83CCDB2E}" maximized="1" xWindow="-8" yWindow="-8" windowWidth="2576" windowHeight="1456" activeSheetId="11"/>
    <customWorkbookView name="- EXPAND ALL" guid="{74AC29B0-B86D-42BF-A551-F2904390CB5B}" maximized="1" xWindow="-8" yWindow="-8" windowWidth="2576" windowHeight="1456" activeSheetId="11"/>
    <customWorkbookView name="- EXPAND SCHEDULES" guid="{A20E2724-1348-4A87-AF8D-18C8CE357D1F}" maximized="1" xWindow="-8" yWindow="-8" windowWidth="2576" windowHeight="1456" activeSheetId="11"/>
    <customWorkbookView name="03 - Revenue Schedule" guid="{AB86DDA9-4307-459F-9AF0-8058398AA2BB}" maximized="1" xWindow="-8" yWindow="-8" windowWidth="2576" windowHeight="1456" activeSheetId="11"/>
    <customWorkbookView name="02 - Pricing Schedule" guid="{42021297-CA8E-4A89-B259-E9D2B7A9A44C}" maximized="1" xWindow="-8" yWindow="-8" windowWidth="2576" windowHeight="1456" activeSheetId="11"/>
    <customWorkbookView name="01 - Volume Schedule" guid="{00E66423-78FD-4825-BE59-94F5335DF6FD}" maximized="1" xWindow="-8" yWindow="-8" windowWidth="2576" windowHeight="1456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1" l="1"/>
  <c r="I56" i="11"/>
  <c r="I57" i="11" s="1"/>
  <c r="I50" i="11"/>
  <c r="I51" i="11" s="1"/>
  <c r="I45" i="11"/>
  <c r="I44" i="11"/>
  <c r="J45" i="11"/>
  <c r="K45" i="11"/>
  <c r="L45" i="11"/>
  <c r="M45" i="11"/>
  <c r="N45" i="11"/>
  <c r="O45" i="11"/>
  <c r="P45" i="11"/>
  <c r="Q45" i="11"/>
  <c r="R45" i="11"/>
  <c r="T45" i="11"/>
  <c r="C69" i="11"/>
  <c r="C68" i="11" s="1"/>
  <c r="C67" i="11" s="1"/>
  <c r="C66" i="11" s="1"/>
  <c r="G65" i="11"/>
  <c r="G66" i="11" s="1"/>
  <c r="I69" i="11"/>
  <c r="B21" i="11"/>
  <c r="B17" i="11"/>
  <c r="G218" i="11" l="1"/>
  <c r="G209" i="11"/>
  <c r="G215" i="11" s="1"/>
  <c r="G225" i="11" s="1"/>
  <c r="T225" i="11" s="1"/>
  <c r="G146" i="11"/>
  <c r="G137" i="11"/>
  <c r="G74" i="11"/>
  <c r="G75" i="11"/>
  <c r="I70" i="11"/>
  <c r="AA159" i="11"/>
  <c r="T159" i="11"/>
  <c r="AA87" i="11"/>
  <c r="T87" i="11"/>
  <c r="AA15" i="11"/>
  <c r="T15" i="11"/>
  <c r="G30" i="11"/>
  <c r="I6" i="11"/>
  <c r="G174" i="11"/>
  <c r="G102" i="11"/>
  <c r="C141" i="11"/>
  <c r="I142" i="11"/>
  <c r="I141" i="11"/>
  <c r="I128" i="11"/>
  <c r="I129" i="11" s="1"/>
  <c r="N122" i="11"/>
  <c r="I122" i="11"/>
  <c r="I117" i="11"/>
  <c r="I116" i="11"/>
  <c r="L50" i="11"/>
  <c r="L51" i="11" s="1"/>
  <c r="C53" i="11"/>
  <c r="C47" i="11"/>
  <c r="B25" i="11"/>
  <c r="B169" i="11"/>
  <c r="B165" i="11"/>
  <c r="B161" i="11"/>
  <c r="C197" i="11"/>
  <c r="C191" i="11"/>
  <c r="C125" i="11"/>
  <c r="C119" i="11"/>
  <c r="B97" i="11"/>
  <c r="B93" i="11"/>
  <c r="B89" i="11"/>
  <c r="I114" i="11" l="1"/>
  <c r="I42" i="11"/>
  <c r="I63" i="11"/>
  <c r="I7" i="11"/>
  <c r="G210" i="11"/>
  <c r="G219" i="11" s="1"/>
  <c r="G71" i="11"/>
  <c r="G81" i="11" s="1"/>
  <c r="G211" i="11"/>
  <c r="T212" i="11"/>
  <c r="S212" i="11"/>
  <c r="R212" i="11"/>
  <c r="Q212" i="11"/>
  <c r="P212" i="11"/>
  <c r="O212" i="11"/>
  <c r="N212" i="11"/>
  <c r="M212" i="11"/>
  <c r="L212" i="11"/>
  <c r="K212" i="11"/>
  <c r="J212" i="11"/>
  <c r="I212" i="11"/>
  <c r="T211" i="11"/>
  <c r="S211" i="11"/>
  <c r="R211" i="11"/>
  <c r="Q211" i="11"/>
  <c r="P211" i="11"/>
  <c r="O211" i="11"/>
  <c r="N211" i="11"/>
  <c r="M211" i="11"/>
  <c r="L211" i="11"/>
  <c r="K211" i="11"/>
  <c r="J211" i="11"/>
  <c r="I211" i="11"/>
  <c r="T210" i="11"/>
  <c r="S210" i="11"/>
  <c r="R210" i="11"/>
  <c r="Q210" i="11"/>
  <c r="P210" i="11"/>
  <c r="O210" i="11"/>
  <c r="N210" i="11"/>
  <c r="M210" i="11"/>
  <c r="L210" i="11"/>
  <c r="K210" i="11"/>
  <c r="J210" i="11"/>
  <c r="I210" i="11"/>
  <c r="T199" i="11"/>
  <c r="S199" i="11"/>
  <c r="R199" i="11"/>
  <c r="Q199" i="11"/>
  <c r="P199" i="11"/>
  <c r="O199" i="11"/>
  <c r="N199" i="11"/>
  <c r="M199" i="11"/>
  <c r="L199" i="11"/>
  <c r="K199" i="11"/>
  <c r="J199" i="11"/>
  <c r="I199" i="11"/>
  <c r="T198" i="11"/>
  <c r="T214" i="11" s="1"/>
  <c r="S198" i="11"/>
  <c r="S214" i="11" s="1"/>
  <c r="R198" i="11"/>
  <c r="R214" i="11" s="1"/>
  <c r="Q198" i="11"/>
  <c r="Q214" i="11" s="1"/>
  <c r="P198" i="11"/>
  <c r="P214" i="11" s="1"/>
  <c r="O198" i="11"/>
  <c r="O214" i="11" s="1"/>
  <c r="N198" i="11"/>
  <c r="N214" i="11" s="1"/>
  <c r="M198" i="11"/>
  <c r="M214" i="11" s="1"/>
  <c r="L198" i="11"/>
  <c r="K198" i="11"/>
  <c r="J198" i="11"/>
  <c r="I198" i="11"/>
  <c r="T193" i="11"/>
  <c r="S193" i="11"/>
  <c r="R193" i="11"/>
  <c r="Q193" i="11"/>
  <c r="P193" i="11"/>
  <c r="O193" i="11"/>
  <c r="N193" i="11"/>
  <c r="M193" i="11"/>
  <c r="L193" i="11"/>
  <c r="K193" i="11"/>
  <c r="J193" i="11"/>
  <c r="I193" i="11"/>
  <c r="T192" i="11"/>
  <c r="T213" i="11" s="1"/>
  <c r="S192" i="11"/>
  <c r="R192" i="11"/>
  <c r="Q192" i="11"/>
  <c r="P192" i="11"/>
  <c r="O192" i="11"/>
  <c r="O213" i="11" s="1"/>
  <c r="N192" i="11"/>
  <c r="M192" i="11"/>
  <c r="L192" i="11"/>
  <c r="K192" i="11"/>
  <c r="J192" i="11"/>
  <c r="I192" i="11"/>
  <c r="J117" i="11"/>
  <c r="L141" i="11"/>
  <c r="L116" i="11" s="1"/>
  <c r="N117" i="11"/>
  <c r="P141" i="11"/>
  <c r="R117" i="11"/>
  <c r="T141" i="11"/>
  <c r="T116" i="11" s="1"/>
  <c r="J128" i="11"/>
  <c r="J129" i="11" s="1"/>
  <c r="K128" i="11"/>
  <c r="K129" i="11" s="1"/>
  <c r="P128" i="11"/>
  <c r="P129" i="11" s="1"/>
  <c r="R128" i="11"/>
  <c r="R129" i="11" s="1"/>
  <c r="S142" i="11"/>
  <c r="C213" i="11"/>
  <c r="C214" i="11" s="1"/>
  <c r="C224" i="11" s="1"/>
  <c r="V207" i="11"/>
  <c r="V186" i="11"/>
  <c r="C142" i="11"/>
  <c r="C152" i="11" s="1"/>
  <c r="C75" i="11"/>
  <c r="T142" i="11"/>
  <c r="R142" i="11"/>
  <c r="Q142" i="11"/>
  <c r="P142" i="11"/>
  <c r="O142" i="11"/>
  <c r="N142" i="11"/>
  <c r="M142" i="11"/>
  <c r="L142" i="11"/>
  <c r="K142" i="11"/>
  <c r="J142" i="11"/>
  <c r="S141" i="11"/>
  <c r="R141" i="11"/>
  <c r="R215" i="11" s="1"/>
  <c r="Q141" i="11"/>
  <c r="O141" i="11"/>
  <c r="O116" i="11" s="1"/>
  <c r="N141" i="11"/>
  <c r="N215" i="11" s="1"/>
  <c r="M141" i="11"/>
  <c r="M116" i="11" s="1"/>
  <c r="K141" i="11"/>
  <c r="J141" i="11"/>
  <c r="J215" i="11" s="1"/>
  <c r="V135" i="11"/>
  <c r="T128" i="11"/>
  <c r="T129" i="11" s="1"/>
  <c r="Q128" i="11"/>
  <c r="Q129" i="11" s="1"/>
  <c r="O128" i="11"/>
  <c r="O129" i="11" s="1"/>
  <c r="N128" i="11"/>
  <c r="N129" i="11" s="1"/>
  <c r="M128" i="11"/>
  <c r="M129" i="11" s="1"/>
  <c r="L128" i="11"/>
  <c r="L129" i="11" s="1"/>
  <c r="S122" i="11"/>
  <c r="S123" i="11" s="1"/>
  <c r="R122" i="11"/>
  <c r="R123" i="11" s="1"/>
  <c r="Q122" i="11"/>
  <c r="Q123" i="11" s="1"/>
  <c r="O122" i="11"/>
  <c r="O123" i="11" s="1"/>
  <c r="N123" i="11"/>
  <c r="M122" i="11"/>
  <c r="M123" i="11" s="1"/>
  <c r="K122" i="11"/>
  <c r="K123" i="11" s="1"/>
  <c r="J122" i="11"/>
  <c r="J123" i="11" s="1"/>
  <c r="I123" i="11"/>
  <c r="T117" i="11"/>
  <c r="S117" i="11"/>
  <c r="Q117" i="11"/>
  <c r="P117" i="11"/>
  <c r="O117" i="11"/>
  <c r="M117" i="11"/>
  <c r="L117" i="11"/>
  <c r="K117" i="11"/>
  <c r="V114" i="11"/>
  <c r="V63" i="11"/>
  <c r="T56" i="11"/>
  <c r="T57" i="11" s="1"/>
  <c r="S70" i="11"/>
  <c r="L69" i="11"/>
  <c r="N69" i="11"/>
  <c r="P69" i="11"/>
  <c r="Q50" i="11"/>
  <c r="Q51" i="11" s="1"/>
  <c r="R69" i="11"/>
  <c r="S69" i="11"/>
  <c r="T50" i="11"/>
  <c r="T51" i="11" s="1"/>
  <c r="J6" i="11"/>
  <c r="J63" i="11" s="1"/>
  <c r="V42" i="11"/>
  <c r="W6" i="11"/>
  <c r="W42" i="11" s="1"/>
  <c r="K69" i="11"/>
  <c r="J50" i="11"/>
  <c r="J51" i="11" s="1"/>
  <c r="K6" i="11" l="1"/>
  <c r="K186" i="11" s="1"/>
  <c r="J7" i="11"/>
  <c r="J191" i="11" s="1"/>
  <c r="I219" i="11"/>
  <c r="L194" i="11"/>
  <c r="L195" i="11" s="1"/>
  <c r="I214" i="11"/>
  <c r="I200" i="11"/>
  <c r="I201" i="11" s="1"/>
  <c r="I213" i="11"/>
  <c r="I189" i="11"/>
  <c r="G143" i="11"/>
  <c r="G153" i="11" s="1"/>
  <c r="G138" i="11"/>
  <c r="G147" i="11" s="1"/>
  <c r="R213" i="11"/>
  <c r="R188" i="11"/>
  <c r="K189" i="11"/>
  <c r="I191" i="11"/>
  <c r="P189" i="11"/>
  <c r="L200" i="11"/>
  <c r="L201" i="11" s="1"/>
  <c r="L189" i="11"/>
  <c r="Q194" i="11"/>
  <c r="Q195" i="11" s="1"/>
  <c r="J189" i="11"/>
  <c r="R194" i="11"/>
  <c r="R195" i="11" s="1"/>
  <c r="R189" i="11"/>
  <c r="P194" i="11"/>
  <c r="P195" i="11" s="1"/>
  <c r="S189" i="11"/>
  <c r="T194" i="11"/>
  <c r="T195" i="11" s="1"/>
  <c r="T189" i="11"/>
  <c r="N194" i="11"/>
  <c r="N195" i="11" s="1"/>
  <c r="M189" i="11"/>
  <c r="M194" i="11"/>
  <c r="M195" i="11" s="1"/>
  <c r="J200" i="11"/>
  <c r="J201" i="11" s="1"/>
  <c r="J214" i="11"/>
  <c r="K200" i="11"/>
  <c r="K201" i="11" s="1"/>
  <c r="K214" i="11"/>
  <c r="O194" i="11"/>
  <c r="O195" i="11" s="1"/>
  <c r="J213" i="11"/>
  <c r="K213" i="11"/>
  <c r="L213" i="11"/>
  <c r="M213" i="11"/>
  <c r="P215" i="11"/>
  <c r="P188" i="11" s="1"/>
  <c r="P116" i="11"/>
  <c r="N213" i="11"/>
  <c r="Q215" i="11"/>
  <c r="Q188" i="11" s="1"/>
  <c r="Q116" i="11"/>
  <c r="J188" i="11"/>
  <c r="S215" i="11"/>
  <c r="S188" i="11" s="1"/>
  <c r="S116" i="11"/>
  <c r="K116" i="11"/>
  <c r="K215" i="11"/>
  <c r="K188" i="11" s="1"/>
  <c r="P213" i="11"/>
  <c r="Q189" i="11"/>
  <c r="T215" i="11"/>
  <c r="T188" i="11" s="1"/>
  <c r="Q213" i="11"/>
  <c r="I194" i="11"/>
  <c r="I195" i="11" s="1"/>
  <c r="J194" i="11"/>
  <c r="J195" i="11" s="1"/>
  <c r="L214" i="11"/>
  <c r="K194" i="11"/>
  <c r="K195" i="11" s="1"/>
  <c r="N188" i="11"/>
  <c r="L215" i="11"/>
  <c r="L188" i="11" s="1"/>
  <c r="M215" i="11"/>
  <c r="M188" i="11" s="1"/>
  <c r="O215" i="11"/>
  <c r="O188" i="11" s="1"/>
  <c r="M200" i="11"/>
  <c r="M201" i="11" s="1"/>
  <c r="N200" i="11"/>
  <c r="N201" i="11" s="1"/>
  <c r="O200" i="11"/>
  <c r="O201" i="11" s="1"/>
  <c r="P200" i="11"/>
  <c r="P201" i="11" s="1"/>
  <c r="Q200" i="11"/>
  <c r="Q201" i="11" s="1"/>
  <c r="R200" i="11"/>
  <c r="R201" i="11" s="1"/>
  <c r="S200" i="11"/>
  <c r="S201" i="11" s="1"/>
  <c r="T200" i="11"/>
  <c r="T201" i="11" s="1"/>
  <c r="N189" i="11"/>
  <c r="O189" i="11"/>
  <c r="S194" i="11"/>
  <c r="S195" i="11" s="1"/>
  <c r="S213" i="11"/>
  <c r="G141" i="11"/>
  <c r="G150" i="11" s="1"/>
  <c r="G142" i="11"/>
  <c r="G152" i="11" s="1"/>
  <c r="N116" i="11"/>
  <c r="P122" i="11"/>
  <c r="P123" i="11" s="1"/>
  <c r="J116" i="11"/>
  <c r="R116" i="11"/>
  <c r="L122" i="11"/>
  <c r="L123" i="11" s="1"/>
  <c r="T122" i="11"/>
  <c r="T123" i="11" s="1"/>
  <c r="S128" i="11"/>
  <c r="S129" i="11" s="1"/>
  <c r="G212" i="11"/>
  <c r="G221" i="11" s="1"/>
  <c r="T221" i="11" s="1"/>
  <c r="G213" i="11"/>
  <c r="G222" i="11" s="1"/>
  <c r="G223" i="11" s="1"/>
  <c r="G214" i="11"/>
  <c r="G224" i="11" s="1"/>
  <c r="G139" i="11"/>
  <c r="G148" i="11" s="1"/>
  <c r="I148" i="11" s="1"/>
  <c r="G140" i="11"/>
  <c r="G149" i="11" s="1"/>
  <c r="I149" i="11" s="1"/>
  <c r="J186" i="11"/>
  <c r="C212" i="11"/>
  <c r="C222" i="11"/>
  <c r="I207" i="11"/>
  <c r="J207" i="11"/>
  <c r="G220" i="11"/>
  <c r="W186" i="11"/>
  <c r="K207" i="11"/>
  <c r="I186" i="11"/>
  <c r="W207" i="11"/>
  <c r="K114" i="11"/>
  <c r="C140" i="11"/>
  <c r="C150" i="11"/>
  <c r="I135" i="11"/>
  <c r="J114" i="11"/>
  <c r="J135" i="11"/>
  <c r="W114" i="11"/>
  <c r="W135" i="11"/>
  <c r="C70" i="11"/>
  <c r="W63" i="11"/>
  <c r="J56" i="11"/>
  <c r="J57" i="11" s="1"/>
  <c r="Q70" i="11"/>
  <c r="R56" i="11"/>
  <c r="R57" i="11" s="1"/>
  <c r="J42" i="11"/>
  <c r="I5" i="11"/>
  <c r="J5" i="11"/>
  <c r="X6" i="11"/>
  <c r="J70" i="11"/>
  <c r="R70" i="11"/>
  <c r="T70" i="11"/>
  <c r="S56" i="11"/>
  <c r="S57" i="11" s="1"/>
  <c r="S50" i="11"/>
  <c r="S51" i="11" s="1"/>
  <c r="K50" i="11"/>
  <c r="K51" i="11" s="1"/>
  <c r="K70" i="11"/>
  <c r="M70" i="11"/>
  <c r="O56" i="11"/>
  <c r="O57" i="11" s="1"/>
  <c r="N70" i="11"/>
  <c r="P56" i="11"/>
  <c r="P57" i="11" s="1"/>
  <c r="O70" i="11"/>
  <c r="K56" i="11"/>
  <c r="K57" i="11" s="1"/>
  <c r="L56" i="11"/>
  <c r="L57" i="11" s="1"/>
  <c r="M56" i="11"/>
  <c r="M57" i="11" s="1"/>
  <c r="L70" i="11"/>
  <c r="N56" i="11"/>
  <c r="N57" i="11" s="1"/>
  <c r="Q56" i="11"/>
  <c r="Q57" i="11" s="1"/>
  <c r="P70" i="11"/>
  <c r="M69" i="11"/>
  <c r="O50" i="11"/>
  <c r="O51" i="11" s="1"/>
  <c r="O69" i="11"/>
  <c r="P50" i="11"/>
  <c r="P51" i="11" s="1"/>
  <c r="Q69" i="11"/>
  <c r="N50" i="11"/>
  <c r="N51" i="11" s="1"/>
  <c r="M50" i="11"/>
  <c r="M51" i="11" s="1"/>
  <c r="J69" i="11"/>
  <c r="R50" i="11"/>
  <c r="R51" i="11" s="1"/>
  <c r="T69" i="11"/>
  <c r="G70" i="11"/>
  <c r="G69" i="11"/>
  <c r="G78" i="11" s="1"/>
  <c r="G68" i="11"/>
  <c r="G67" i="11"/>
  <c r="K135" i="11" l="1"/>
  <c r="K63" i="11"/>
  <c r="L6" i="11"/>
  <c r="L63" i="11" s="1"/>
  <c r="K7" i="11"/>
  <c r="K119" i="11" s="1"/>
  <c r="K150" i="11" s="1"/>
  <c r="G79" i="11"/>
  <c r="O79" i="11" s="1"/>
  <c r="I223" i="11"/>
  <c r="I222" i="11"/>
  <c r="G80" i="11"/>
  <c r="I80" i="11" s="1"/>
  <c r="G151" i="11"/>
  <c r="I151" i="11" s="1"/>
  <c r="I147" i="11"/>
  <c r="I75" i="11"/>
  <c r="T81" i="11"/>
  <c r="I81" i="11"/>
  <c r="I119" i="11"/>
  <c r="I150" i="11" s="1"/>
  <c r="J47" i="11"/>
  <c r="I47" i="11"/>
  <c r="I78" i="11" s="1"/>
  <c r="K191" i="11"/>
  <c r="J119" i="11"/>
  <c r="J222" i="11"/>
  <c r="I215" i="11"/>
  <c r="I188" i="11" s="1"/>
  <c r="Q219" i="11"/>
  <c r="P219" i="11"/>
  <c r="O219" i="11"/>
  <c r="N219" i="11"/>
  <c r="M219" i="11"/>
  <c r="T219" i="11"/>
  <c r="L219" i="11"/>
  <c r="J219" i="11"/>
  <c r="S219" i="11"/>
  <c r="K219" i="11"/>
  <c r="R219" i="11"/>
  <c r="M224" i="11"/>
  <c r="T224" i="11"/>
  <c r="L224" i="11"/>
  <c r="N224" i="11"/>
  <c r="S224" i="11"/>
  <c r="K224" i="11"/>
  <c r="R224" i="11"/>
  <c r="J224" i="11"/>
  <c r="Q224" i="11"/>
  <c r="I224" i="11"/>
  <c r="P224" i="11"/>
  <c r="O224" i="11"/>
  <c r="M220" i="11"/>
  <c r="T220" i="11"/>
  <c r="L220" i="11"/>
  <c r="S220" i="11"/>
  <c r="K220" i="11"/>
  <c r="R220" i="11"/>
  <c r="J220" i="11"/>
  <c r="N220" i="11"/>
  <c r="Q220" i="11"/>
  <c r="I220" i="11"/>
  <c r="P220" i="11"/>
  <c r="O220" i="11"/>
  <c r="Q221" i="11"/>
  <c r="I221" i="11"/>
  <c r="P221" i="11"/>
  <c r="O221" i="11"/>
  <c r="N221" i="11"/>
  <c r="J221" i="11"/>
  <c r="M221" i="11"/>
  <c r="L221" i="11"/>
  <c r="S221" i="11"/>
  <c r="K221" i="11"/>
  <c r="R221" i="11"/>
  <c r="C221" i="11"/>
  <c r="C211" i="11"/>
  <c r="R225" i="11"/>
  <c r="J225" i="11"/>
  <c r="Q225" i="11"/>
  <c r="I225" i="11"/>
  <c r="P225" i="11"/>
  <c r="O225" i="11"/>
  <c r="N225" i="11"/>
  <c r="K225" i="11"/>
  <c r="M225" i="11"/>
  <c r="L225" i="11"/>
  <c r="S225" i="11"/>
  <c r="X186" i="11"/>
  <c r="X207" i="11"/>
  <c r="R153" i="11"/>
  <c r="J153" i="11"/>
  <c r="Q153" i="11"/>
  <c r="I153" i="11"/>
  <c r="P153" i="11"/>
  <c r="O153" i="11"/>
  <c r="N153" i="11"/>
  <c r="K153" i="11"/>
  <c r="M153" i="11"/>
  <c r="T153" i="11"/>
  <c r="L153" i="11"/>
  <c r="S153" i="11"/>
  <c r="M152" i="11"/>
  <c r="T152" i="11"/>
  <c r="L152" i="11"/>
  <c r="N152" i="11"/>
  <c r="S152" i="11"/>
  <c r="K152" i="11"/>
  <c r="R152" i="11"/>
  <c r="J152" i="11"/>
  <c r="Q152" i="11"/>
  <c r="I152" i="11"/>
  <c r="P152" i="11"/>
  <c r="O152" i="11"/>
  <c r="M148" i="11"/>
  <c r="T148" i="11"/>
  <c r="L148" i="11"/>
  <c r="S148" i="11"/>
  <c r="K148" i="11"/>
  <c r="R148" i="11"/>
  <c r="J148" i="11"/>
  <c r="Q148" i="11"/>
  <c r="P148" i="11"/>
  <c r="O148" i="11"/>
  <c r="N148" i="11"/>
  <c r="Q149" i="11"/>
  <c r="P149" i="11"/>
  <c r="O149" i="11"/>
  <c r="N149" i="11"/>
  <c r="M149" i="11"/>
  <c r="R149" i="11"/>
  <c r="T149" i="11"/>
  <c r="L149" i="11"/>
  <c r="S149" i="11"/>
  <c r="K149" i="11"/>
  <c r="J149" i="11"/>
  <c r="C149" i="11"/>
  <c r="C139" i="11"/>
  <c r="Q147" i="11"/>
  <c r="P147" i="11"/>
  <c r="O147" i="11"/>
  <c r="N147" i="11"/>
  <c r="M147" i="11"/>
  <c r="R147" i="11"/>
  <c r="T147" i="11"/>
  <c r="L147" i="11"/>
  <c r="S147" i="11"/>
  <c r="K147" i="11"/>
  <c r="J147" i="11"/>
  <c r="X114" i="11"/>
  <c r="X135" i="11"/>
  <c r="X63" i="11"/>
  <c r="K5" i="11"/>
  <c r="Y6" i="11"/>
  <c r="X42" i="11"/>
  <c r="C80" i="11"/>
  <c r="G77" i="11"/>
  <c r="T77" i="11" s="1"/>
  <c r="G76" i="11"/>
  <c r="K47" i="11" l="1"/>
  <c r="M6" i="11"/>
  <c r="M63" i="11" s="1"/>
  <c r="L7" i="11"/>
  <c r="L135" i="11"/>
  <c r="L186" i="11"/>
  <c r="L207" i="11"/>
  <c r="L114" i="11"/>
  <c r="M79" i="11"/>
  <c r="J79" i="11"/>
  <c r="N79" i="11"/>
  <c r="K79" i="11"/>
  <c r="L79" i="11"/>
  <c r="T79" i="11"/>
  <c r="I79" i="11"/>
  <c r="J78" i="11"/>
  <c r="K222" i="11"/>
  <c r="J150" i="11"/>
  <c r="K78" i="11"/>
  <c r="R223" i="11"/>
  <c r="Q223" i="11"/>
  <c r="P223" i="11"/>
  <c r="O223" i="11"/>
  <c r="M223" i="11"/>
  <c r="L223" i="11"/>
  <c r="K223" i="11"/>
  <c r="J223" i="11"/>
  <c r="N223" i="11"/>
  <c r="S223" i="11"/>
  <c r="R151" i="11"/>
  <c r="S151" i="11"/>
  <c r="Q151" i="11"/>
  <c r="P151" i="11"/>
  <c r="O151" i="11"/>
  <c r="N151" i="11"/>
  <c r="L151" i="11"/>
  <c r="M151" i="11"/>
  <c r="K151" i="11"/>
  <c r="J151" i="11"/>
  <c r="T223" i="11"/>
  <c r="Y186" i="11"/>
  <c r="Y207" i="11"/>
  <c r="C210" i="11"/>
  <c r="C219" i="11" s="1"/>
  <c r="C220" i="11"/>
  <c r="Y114" i="11"/>
  <c r="Y135" i="11"/>
  <c r="C138" i="11"/>
  <c r="C148" i="11"/>
  <c r="T151" i="11"/>
  <c r="Y63" i="11"/>
  <c r="K42" i="11"/>
  <c r="L5" i="11"/>
  <c r="L42" i="11"/>
  <c r="Y42" i="11"/>
  <c r="L80" i="11"/>
  <c r="K44" i="11"/>
  <c r="I77" i="11"/>
  <c r="C77" i="11"/>
  <c r="C76" i="11"/>
  <c r="T76" i="11"/>
  <c r="S44" i="11"/>
  <c r="T75" i="11"/>
  <c r="K77" i="11"/>
  <c r="L77" i="11"/>
  <c r="M77" i="11"/>
  <c r="N77" i="11"/>
  <c r="O77" i="11"/>
  <c r="P77" i="11"/>
  <c r="I76" i="11"/>
  <c r="Q77" i="11"/>
  <c r="J76" i="11"/>
  <c r="R77" i="11"/>
  <c r="K76" i="11"/>
  <c r="S77" i="11"/>
  <c r="L76" i="11"/>
  <c r="M76" i="11"/>
  <c r="N76" i="11"/>
  <c r="O76" i="11"/>
  <c r="P76" i="11"/>
  <c r="Q76" i="11"/>
  <c r="R76" i="11"/>
  <c r="S76" i="11"/>
  <c r="K75" i="11"/>
  <c r="P75" i="11"/>
  <c r="J75" i="11"/>
  <c r="O75" i="11"/>
  <c r="R75" i="11"/>
  <c r="M75" i="11"/>
  <c r="S75" i="11"/>
  <c r="L75" i="11"/>
  <c r="N75" i="11"/>
  <c r="Q75" i="11"/>
  <c r="J44" i="11"/>
  <c r="J77" i="11"/>
  <c r="L47" i="11" l="1"/>
  <c r="L78" i="11" s="1"/>
  <c r="L119" i="11"/>
  <c r="L150" i="11" s="1"/>
  <c r="L191" i="11"/>
  <c r="L222" i="11" s="1"/>
  <c r="N6" i="11"/>
  <c r="N63" i="11" s="1"/>
  <c r="M7" i="11"/>
  <c r="M186" i="11"/>
  <c r="M114" i="11"/>
  <c r="M207" i="11"/>
  <c r="M135" i="11"/>
  <c r="C147" i="11"/>
  <c r="P79" i="11"/>
  <c r="Q79" i="11"/>
  <c r="M5" i="11"/>
  <c r="M42" i="11"/>
  <c r="K81" i="11"/>
  <c r="L81" i="11"/>
  <c r="L44" i="11"/>
  <c r="N81" i="11"/>
  <c r="N44" i="11"/>
  <c r="R81" i="11"/>
  <c r="R44" i="11"/>
  <c r="T44" i="11"/>
  <c r="M81" i="11"/>
  <c r="M44" i="11"/>
  <c r="Q81" i="11"/>
  <c r="Q44" i="11"/>
  <c r="P81" i="11"/>
  <c r="P44" i="11"/>
  <c r="O81" i="11"/>
  <c r="O44" i="11"/>
  <c r="S79" i="11"/>
  <c r="S81" i="11"/>
  <c r="J81" i="11"/>
  <c r="R79" i="11"/>
  <c r="T80" i="11"/>
  <c r="M80" i="11"/>
  <c r="Q80" i="11"/>
  <c r="J80" i="11"/>
  <c r="K80" i="11"/>
  <c r="S80" i="11"/>
  <c r="P80" i="11"/>
  <c r="O80" i="11"/>
  <c r="N80" i="11"/>
  <c r="R80" i="11"/>
  <c r="O6" i="11" l="1"/>
  <c r="O63" i="11" s="1"/>
  <c r="N7" i="11"/>
  <c r="N114" i="11"/>
  <c r="N207" i="11"/>
  <c r="N135" i="11"/>
  <c r="N186" i="11"/>
  <c r="M47" i="11"/>
  <c r="M78" i="11" s="1"/>
  <c r="M119" i="11"/>
  <c r="M150" i="11" s="1"/>
  <c r="M191" i="11"/>
  <c r="M222" i="11" s="1"/>
  <c r="N5" i="11"/>
  <c r="N42" i="11"/>
  <c r="C78" i="11"/>
  <c r="C223" i="11" s="1"/>
  <c r="N47" i="11" l="1"/>
  <c r="N78" i="11" s="1"/>
  <c r="N191" i="11"/>
  <c r="N222" i="11" s="1"/>
  <c r="N119" i="11"/>
  <c r="N150" i="11" s="1"/>
  <c r="P6" i="11"/>
  <c r="P63" i="11" s="1"/>
  <c r="O7" i="11"/>
  <c r="O207" i="11"/>
  <c r="O186" i="11"/>
  <c r="O135" i="11"/>
  <c r="O114" i="11"/>
  <c r="C79" i="11"/>
  <c r="C151" i="11"/>
  <c r="O5" i="11"/>
  <c r="O42" i="11"/>
  <c r="O191" i="11" l="1"/>
  <c r="O222" i="11" s="1"/>
  <c r="O47" i="11"/>
  <c r="O78" i="11" s="1"/>
  <c r="O119" i="11"/>
  <c r="O150" i="11" s="1"/>
  <c r="Q6" i="11"/>
  <c r="Q63" i="11" s="1"/>
  <c r="P7" i="11"/>
  <c r="P114" i="11"/>
  <c r="P135" i="11"/>
  <c r="P207" i="11"/>
  <c r="P186" i="11"/>
  <c r="P5" i="11"/>
  <c r="P42" i="11"/>
  <c r="P47" i="11" l="1"/>
  <c r="P78" i="11" s="1"/>
  <c r="P119" i="11"/>
  <c r="P150" i="11" s="1"/>
  <c r="P191" i="11"/>
  <c r="P222" i="11" s="1"/>
  <c r="R6" i="11"/>
  <c r="R63" i="11" s="1"/>
  <c r="Q7" i="11"/>
  <c r="Q207" i="11"/>
  <c r="Q114" i="11"/>
  <c r="Q186" i="11"/>
  <c r="Q135" i="11"/>
  <c r="Q5" i="11"/>
  <c r="Q42" i="11"/>
  <c r="Q47" i="11" l="1"/>
  <c r="Q78" i="11" s="1"/>
  <c r="Q191" i="11"/>
  <c r="Q222" i="11" s="1"/>
  <c r="Q119" i="11"/>
  <c r="Q150" i="11" s="1"/>
  <c r="S6" i="11"/>
  <c r="S63" i="11" s="1"/>
  <c r="R7" i="11"/>
  <c r="R135" i="11"/>
  <c r="R114" i="11"/>
  <c r="R186" i="11"/>
  <c r="R207" i="11"/>
  <c r="R5" i="11"/>
  <c r="R42" i="11"/>
  <c r="R47" i="11" l="1"/>
  <c r="R78" i="11" s="1"/>
  <c r="R191" i="11"/>
  <c r="R222" i="11" s="1"/>
  <c r="R119" i="11"/>
  <c r="R150" i="11" s="1"/>
  <c r="T6" i="11"/>
  <c r="T63" i="11" s="1"/>
  <c r="S7" i="11"/>
  <c r="S114" i="11"/>
  <c r="S186" i="11"/>
  <c r="S135" i="11"/>
  <c r="S207" i="11"/>
  <c r="S5" i="11"/>
  <c r="S42" i="11"/>
  <c r="S47" i="11" l="1"/>
  <c r="S78" i="11" s="1"/>
  <c r="S119" i="11"/>
  <c r="S150" i="11" s="1"/>
  <c r="S191" i="11"/>
  <c r="S222" i="11" s="1"/>
  <c r="T7" i="11"/>
  <c r="T186" i="11"/>
  <c r="T135" i="11"/>
  <c r="T114" i="11"/>
  <c r="T207" i="11"/>
  <c r="T42" i="11"/>
  <c r="T5" i="11"/>
  <c r="V48" i="11" s="1"/>
  <c r="V67" i="11"/>
  <c r="T47" i="11" l="1"/>
  <c r="T78" i="11" s="1"/>
  <c r="T119" i="11"/>
  <c r="T150" i="11" s="1"/>
  <c r="T191" i="11"/>
  <c r="T222" i="11" s="1"/>
  <c r="V192" i="11"/>
  <c r="V120" i="11" s="1"/>
  <c r="V198" i="11"/>
  <c r="V54" i="11"/>
  <c r="V66" i="11"/>
  <c r="W214" i="11"/>
  <c r="W213" i="11"/>
  <c r="W223" i="11" s="1"/>
  <c r="W193" i="11"/>
  <c r="W192" i="11"/>
  <c r="W198" i="11"/>
  <c r="V210" i="11"/>
  <c r="V211" i="11"/>
  <c r="V139" i="11" s="1"/>
  <c r="X211" i="11"/>
  <c r="W211" i="11"/>
  <c r="W210" i="11"/>
  <c r="V193" i="11"/>
  <c r="W212" i="11"/>
  <c r="W199" i="11"/>
  <c r="V213" i="11"/>
  <c r="V223" i="11" s="1"/>
  <c r="X192" i="11"/>
  <c r="X215" i="11"/>
  <c r="X193" i="11"/>
  <c r="X212" i="11"/>
  <c r="V215" i="11"/>
  <c r="Y215" i="11"/>
  <c r="V212" i="11"/>
  <c r="Y214" i="11"/>
  <c r="X199" i="11"/>
  <c r="Y193" i="11"/>
  <c r="X213" i="11"/>
  <c r="X223" i="11" s="1"/>
  <c r="V214" i="11"/>
  <c r="Y212" i="11"/>
  <c r="Y210" i="11"/>
  <c r="W215" i="11"/>
  <c r="Y199" i="11"/>
  <c r="X214" i="11"/>
  <c r="X198" i="11"/>
  <c r="Y192" i="11"/>
  <c r="X210" i="11"/>
  <c r="V199" i="11"/>
  <c r="Y198" i="11"/>
  <c r="Y211" i="11"/>
  <c r="Y213" i="11"/>
  <c r="W55" i="11"/>
  <c r="X71" i="11"/>
  <c r="V71" i="11"/>
  <c r="W71" i="11"/>
  <c r="Y71" i="11"/>
  <c r="Y48" i="11"/>
  <c r="V55" i="11"/>
  <c r="W48" i="11"/>
  <c r="X54" i="11"/>
  <c r="X55" i="11"/>
  <c r="X67" i="11"/>
  <c r="V7" i="11"/>
  <c r="X49" i="11"/>
  <c r="W54" i="11"/>
  <c r="W67" i="11"/>
  <c r="X7" i="11"/>
  <c r="X68" i="11"/>
  <c r="Y67" i="11"/>
  <c r="W49" i="11"/>
  <c r="X48" i="11"/>
  <c r="Y55" i="11"/>
  <c r="X69" i="11"/>
  <c r="V70" i="11"/>
  <c r="W70" i="11"/>
  <c r="W69" i="11"/>
  <c r="V68" i="11"/>
  <c r="V69" i="11"/>
  <c r="X70" i="11"/>
  <c r="Y54" i="11"/>
  <c r="Y49" i="11"/>
  <c r="V49" i="11"/>
  <c r="Y68" i="11"/>
  <c r="W66" i="11"/>
  <c r="X66" i="11"/>
  <c r="X75" i="11" s="1"/>
  <c r="Y66" i="11"/>
  <c r="Y75" i="11" s="1"/>
  <c r="W7" i="11"/>
  <c r="W68" i="11"/>
  <c r="Y70" i="11"/>
  <c r="Y69" i="11"/>
  <c r="V219" i="11" l="1"/>
  <c r="AA210" i="11"/>
  <c r="V79" i="11"/>
  <c r="W79" i="11"/>
  <c r="X79" i="11"/>
  <c r="AA55" i="11"/>
  <c r="Y79" i="11"/>
  <c r="AA193" i="11"/>
  <c r="AA199" i="11"/>
  <c r="AA198" i="11"/>
  <c r="AA192" i="11"/>
  <c r="AA71" i="11"/>
  <c r="AA49" i="11"/>
  <c r="AA48" i="11"/>
  <c r="AA66" i="11"/>
  <c r="V75" i="11"/>
  <c r="AA54" i="11"/>
  <c r="Y120" i="11"/>
  <c r="X121" i="11"/>
  <c r="W127" i="11"/>
  <c r="V143" i="11"/>
  <c r="V153" i="11" s="1"/>
  <c r="Y141" i="11"/>
  <c r="Y151" i="11" s="1"/>
  <c r="Y223" i="11"/>
  <c r="X47" i="11"/>
  <c r="X78" i="11" s="1"/>
  <c r="X119" i="11"/>
  <c r="X191" i="11"/>
  <c r="X222" i="11" s="1"/>
  <c r="W47" i="11"/>
  <c r="W78" i="11" s="1"/>
  <c r="W119" i="11"/>
  <c r="W191" i="11"/>
  <c r="W222" i="11" s="1"/>
  <c r="V47" i="11"/>
  <c r="V78" i="11" s="1"/>
  <c r="V119" i="11"/>
  <c r="V191" i="11"/>
  <c r="V222" i="11" s="1"/>
  <c r="W224" i="11"/>
  <c r="W142" i="11"/>
  <c r="W152" i="11" s="1"/>
  <c r="X126" i="11"/>
  <c r="W221" i="11"/>
  <c r="W140" i="11"/>
  <c r="W149" i="11" s="1"/>
  <c r="X224" i="11"/>
  <c r="X142" i="11"/>
  <c r="X152" i="11" s="1"/>
  <c r="V121" i="11"/>
  <c r="Y127" i="11"/>
  <c r="W219" i="11"/>
  <c r="W138" i="11"/>
  <c r="W147" i="11" s="1"/>
  <c r="Y219" i="11"/>
  <c r="Y138" i="11"/>
  <c r="Y147" i="11" s="1"/>
  <c r="W220" i="11"/>
  <c r="W139" i="11"/>
  <c r="W148" i="11" s="1"/>
  <c r="Y221" i="11"/>
  <c r="Y140" i="11"/>
  <c r="Y149" i="11" s="1"/>
  <c r="X220" i="11"/>
  <c r="X139" i="11"/>
  <c r="X148" i="11" s="1"/>
  <c r="V142" i="11"/>
  <c r="V152" i="11" s="1"/>
  <c r="X141" i="11"/>
  <c r="X151" i="11" s="1"/>
  <c r="V138" i="11"/>
  <c r="V147" i="11" s="1"/>
  <c r="Y121" i="11"/>
  <c r="W126" i="11"/>
  <c r="X127" i="11"/>
  <c r="W120" i="11"/>
  <c r="Y224" i="11"/>
  <c r="Y142" i="11"/>
  <c r="Y152" i="11" s="1"/>
  <c r="W121" i="11"/>
  <c r="V140" i="11"/>
  <c r="V149" i="11" s="1"/>
  <c r="W141" i="11"/>
  <c r="W151" i="11" s="1"/>
  <c r="X221" i="11"/>
  <c r="X140" i="11"/>
  <c r="X149" i="11" s="1"/>
  <c r="Y220" i="11"/>
  <c r="Y139" i="11"/>
  <c r="Y148" i="11" s="1"/>
  <c r="Y126" i="11"/>
  <c r="V126" i="11"/>
  <c r="V127" i="11"/>
  <c r="X120" i="11"/>
  <c r="X219" i="11"/>
  <c r="X138" i="11"/>
  <c r="X147" i="11" s="1"/>
  <c r="V141" i="11"/>
  <c r="V151" i="11" s="1"/>
  <c r="X225" i="11"/>
  <c r="X143" i="11"/>
  <c r="X153" i="11" s="1"/>
  <c r="W225" i="11"/>
  <c r="W143" i="11"/>
  <c r="W153" i="11" s="1"/>
  <c r="Y225" i="11"/>
  <c r="Y143" i="11"/>
  <c r="Y153" i="11" s="1"/>
  <c r="Y200" i="11"/>
  <c r="Y201" i="11" s="1"/>
  <c r="V200" i="11"/>
  <c r="V201" i="11" s="1"/>
  <c r="W200" i="11"/>
  <c r="W201" i="11" s="1"/>
  <c r="AA215" i="11"/>
  <c r="V225" i="11"/>
  <c r="W189" i="11"/>
  <c r="W188" i="11"/>
  <c r="W194" i="11"/>
  <c r="W195" i="11" s="1"/>
  <c r="Y189" i="11"/>
  <c r="Y194" i="11"/>
  <c r="Y195" i="11" s="1"/>
  <c r="Y188" i="11"/>
  <c r="X200" i="11"/>
  <c r="X201" i="11" s="1"/>
  <c r="AA214" i="11"/>
  <c r="V224" i="11"/>
  <c r="X189" i="11"/>
  <c r="X194" i="11"/>
  <c r="X195" i="11" s="1"/>
  <c r="X188" i="11"/>
  <c r="V188" i="11"/>
  <c r="V189" i="11"/>
  <c r="V194" i="11"/>
  <c r="V195" i="11" s="1"/>
  <c r="AA213" i="11"/>
  <c r="AA211" i="11"/>
  <c r="V220" i="11"/>
  <c r="AA212" i="11"/>
  <c r="V221" i="11"/>
  <c r="V148" i="11"/>
  <c r="Y76" i="11"/>
  <c r="W80" i="11"/>
  <c r="X56" i="11"/>
  <c r="X57" i="11" s="1"/>
  <c r="Y7" i="11"/>
  <c r="X77" i="11"/>
  <c r="W76" i="11"/>
  <c r="W77" i="11"/>
  <c r="W75" i="11"/>
  <c r="X80" i="11"/>
  <c r="Y77" i="11"/>
  <c r="Y80" i="11"/>
  <c r="W81" i="11"/>
  <c r="Y81" i="11"/>
  <c r="X76" i="11"/>
  <c r="X81" i="11"/>
  <c r="AA138" i="11" l="1"/>
  <c r="AA225" i="11"/>
  <c r="AB225" i="11" s="1"/>
  <c r="AA221" i="11"/>
  <c r="AB221" i="11" s="1"/>
  <c r="AA220" i="11"/>
  <c r="AB220" i="11" s="1"/>
  <c r="AA219" i="11"/>
  <c r="AB219" i="11" s="1"/>
  <c r="AA223" i="11"/>
  <c r="AB223" i="11" s="1"/>
  <c r="AA75" i="11"/>
  <c r="AB75" i="11" s="1"/>
  <c r="Y117" i="11"/>
  <c r="Y122" i="11"/>
  <c r="Y123" i="11" s="1"/>
  <c r="X122" i="11"/>
  <c r="X123" i="11" s="1"/>
  <c r="W117" i="11"/>
  <c r="W128" i="11"/>
  <c r="W129" i="11" s="1"/>
  <c r="W150" i="11"/>
  <c r="X150" i="11"/>
  <c r="X117" i="11"/>
  <c r="Y116" i="11"/>
  <c r="V116" i="11"/>
  <c r="X128" i="11"/>
  <c r="X129" i="11" s="1"/>
  <c r="X116" i="11"/>
  <c r="V150" i="11"/>
  <c r="V128" i="11"/>
  <c r="V129" i="11" s="1"/>
  <c r="AA143" i="11"/>
  <c r="Y128" i="11"/>
  <c r="Y129" i="11" s="1"/>
  <c r="Y191" i="11"/>
  <c r="Y119" i="11"/>
  <c r="Y47" i="11"/>
  <c r="AA224" i="11"/>
  <c r="AB224" i="11" s="1"/>
  <c r="W116" i="11"/>
  <c r="W122" i="11"/>
  <c r="W123" i="11" s="1"/>
  <c r="V122" i="11"/>
  <c r="V123" i="11" s="1"/>
  <c r="V117" i="11"/>
  <c r="AA121" i="11"/>
  <c r="AA200" i="11"/>
  <c r="AA201" i="11" s="1"/>
  <c r="AA194" i="11"/>
  <c r="AA195" i="11" s="1"/>
  <c r="AA189" i="11"/>
  <c r="AA188" i="11"/>
  <c r="AA7" i="11"/>
  <c r="W56" i="11"/>
  <c r="W57" i="11" s="1"/>
  <c r="Y56" i="11"/>
  <c r="Y57" i="11" s="1"/>
  <c r="X50" i="11"/>
  <c r="X51" i="11" s="1"/>
  <c r="X44" i="11"/>
  <c r="X45" i="11"/>
  <c r="V80" i="11"/>
  <c r="AA70" i="11"/>
  <c r="AA142" i="11" s="1"/>
  <c r="W50" i="11"/>
  <c r="W51" i="11" s="1"/>
  <c r="W45" i="11"/>
  <c r="W44" i="11"/>
  <c r="V76" i="11"/>
  <c r="AA67" i="11"/>
  <c r="AA139" i="11" s="1"/>
  <c r="Y50" i="11"/>
  <c r="Y51" i="11" s="1"/>
  <c r="Y45" i="11"/>
  <c r="Y44" i="11"/>
  <c r="V81" i="11"/>
  <c r="AA81" i="11" s="1"/>
  <c r="V56" i="11"/>
  <c r="V57" i="11" s="1"/>
  <c r="AA126" i="11"/>
  <c r="V50" i="11"/>
  <c r="V51" i="11" s="1"/>
  <c r="V45" i="11"/>
  <c r="V44" i="11"/>
  <c r="AA120" i="11"/>
  <c r="V77" i="11"/>
  <c r="AA68" i="11"/>
  <c r="AA140" i="11" s="1"/>
  <c r="AA69" i="11"/>
  <c r="AA141" i="11" s="1"/>
  <c r="AA127" i="11"/>
  <c r="Y78" i="11" l="1"/>
  <c r="AA78" i="11" s="1"/>
  <c r="AB78" i="11" s="1"/>
  <c r="AA147" i="11"/>
  <c r="AB147" i="11" s="1"/>
  <c r="AA153" i="11"/>
  <c r="AB153" i="11" s="1"/>
  <c r="AB81" i="11"/>
  <c r="AA76" i="11"/>
  <c r="AA148" i="11" s="1"/>
  <c r="AB148" i="11" s="1"/>
  <c r="AA77" i="11"/>
  <c r="AA149" i="11" s="1"/>
  <c r="AB149" i="11" s="1"/>
  <c r="AA80" i="11"/>
  <c r="AA152" i="11" s="1"/>
  <c r="AB152" i="11" s="1"/>
  <c r="AA79" i="11"/>
  <c r="AA151" i="11" s="1"/>
  <c r="AB151" i="11" s="1"/>
  <c r="AA128" i="11"/>
  <c r="AA129" i="11" s="1"/>
  <c r="Y150" i="11"/>
  <c r="Y222" i="11"/>
  <c r="AA47" i="11"/>
  <c r="AA191" i="11"/>
  <c r="AA119" i="11"/>
  <c r="AA122" i="11"/>
  <c r="AA123" i="11" s="1"/>
  <c r="AA117" i="11"/>
  <c r="AA116" i="11"/>
  <c r="AA56" i="11"/>
  <c r="AA57" i="11" s="1"/>
  <c r="AA45" i="11"/>
  <c r="AA44" i="11"/>
  <c r="AA50" i="11"/>
  <c r="AA51" i="11" s="1"/>
  <c r="AA222" i="11" l="1"/>
  <c r="AB222" i="11" s="1"/>
  <c r="AB80" i="11"/>
  <c r="AB77" i="11"/>
  <c r="AB79" i="11"/>
  <c r="AB76" i="11"/>
  <c r="AA150" i="11" l="1"/>
  <c r="AB150" i="11" s="1"/>
</calcChain>
</file>

<file path=xl/sharedStrings.xml><?xml version="1.0" encoding="utf-8"?>
<sst xmlns="http://schemas.openxmlformats.org/spreadsheetml/2006/main" count="136" uniqueCount="44">
  <si>
    <t xml:space="preserve"> </t>
  </si>
  <si>
    <t>BY MONTH</t>
  </si>
  <si>
    <t>BY QUARTER</t>
  </si>
  <si>
    <t>BY YEAR</t>
  </si>
  <si>
    <t>LEGEND</t>
  </si>
  <si>
    <t>Year</t>
  </si>
  <si>
    <t>Budget</t>
  </si>
  <si>
    <t>Labels</t>
  </si>
  <si>
    <t>Forecast</t>
  </si>
  <si>
    <t>Actual</t>
  </si>
  <si>
    <t>Variance</t>
  </si>
  <si>
    <t>Previous</t>
  </si>
  <si>
    <t>YEARS</t>
  </si>
  <si>
    <t>BUDGET</t>
  </si>
  <si>
    <t>Current</t>
  </si>
  <si>
    <t>Percent</t>
  </si>
  <si>
    <t>Versus Budget</t>
  </si>
  <si>
    <t>YoY Increase</t>
  </si>
  <si>
    <t>Latest Actuals</t>
  </si>
  <si>
    <t>Forecast Year</t>
  </si>
  <si>
    <t>Volume Schedule</t>
  </si>
  <si>
    <t>Volume Graphing Data</t>
  </si>
  <si>
    <t>Pricing Schedule</t>
  </si>
  <si>
    <t>Pricing Graphing Data</t>
  </si>
  <si>
    <t>Revenue Schedule</t>
  </si>
  <si>
    <t>Revenue Graphing Data</t>
  </si>
  <si>
    <t>Timing &amp; Labels</t>
  </si>
  <si>
    <t>All figures in USD unless indicated.</t>
  </si>
  <si>
    <t>All figures in USD thousands unless indicated.</t>
  </si>
  <si>
    <t>FP&amp;A Monthly Analysis Model</t>
  </si>
  <si>
    <t>Model Schedules</t>
  </si>
  <si>
    <t>Volume</t>
  </si>
  <si>
    <t>Pricing</t>
  </si>
  <si>
    <t>Revenue</t>
  </si>
  <si>
    <t>Graph Toggle</t>
  </si>
  <si>
    <t>XXXXX</t>
  </si>
  <si>
    <t>(Units)</t>
  </si>
  <si>
    <t>Zaigham Ali, ACCA, CPA, CFA L1</t>
  </si>
  <si>
    <t>Financial Modeling &amp; Analysis</t>
  </si>
  <si>
    <t>Copyright &amp; Attribution</t>
  </si>
  <si>
    <t>© Zaigham Ali, ACCA, CPA, CFA L1 — prepared for educational and professional reference. Please credit the author when referencing or distributing.</t>
  </si>
  <si>
    <t>https://szaighamali.github.io/zaighamali.github.io</t>
  </si>
  <si>
    <t>Zaigham Ali, ACCA, CPA, CFA L1  |  FP&amp;A Monthly Analysis Model</t>
  </si>
  <si>
    <t>© Zaigham Ali, ACCA, CPA, CFA L1 — Financial Modeling &amp;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</si>
</sst>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#,##0_)_%;\(#,##0\)_%;_(&quot;–&quot;_)_%;_(@_)_%"/>
    <numFmt numFmtId="165" formatCode="[=1]&quot;☑️&quot;;[=0]&quot;✖️&quot;"/>
    <numFmt numFmtId="166" formatCode="_-* #,##0_-;\(#,##0\)_-;_-* &quot;-&quot;_-;_-@_-"/>
    <numFmt numFmtId="167" formatCode="0&quot;A&quot;"/>
    <numFmt numFmtId="168" formatCode=";;;"/>
    <numFmt numFmtId="169" formatCode="\Q0_)"/>
    <numFmt numFmtId="170" formatCode="mmm_)"/>
    <numFmt numFmtId="171" formatCode="[=1]&quot;☑️&quot;_);[=0]&quot;&quot;_)"/>
    <numFmt numFmtId="172" formatCode="_(#,##0_);\(#,##0\);_(&quot;–&quot;_);_(@_)"/>
    <numFmt numFmtId="173" formatCode="[=1]&quot;☑️&quot;_);[=0]&quot;-&quot;_)"/>
    <numFmt numFmtId="174" formatCode="_(#,##0%_);\(#,##0%\);_(&quot;–&quot;_);_(@_)"/>
    <numFmt numFmtId="175" formatCode="mmmm"/>
    <numFmt numFmtId="176" formatCode="_(#,##0.0%_);\(#,##0.0%\);_(&quot;–&quot;_);_(@_)"/>
    <numFmt numFmtId="177" formatCode="mmmm\ yyyy&quot; YTD&quot;"/>
    <numFmt numFmtId="178" formatCode="0_)"/>
  </numFmts>
  <fonts count="44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u/>
      <sz val="11"/>
      <color theme="10"/>
      <name val="Calibri"/>
      <family val="2"/>
      <scheme val="minor"/>
    </font>
    <font>
      <sz val="8"/>
      <color theme="1"/>
      <name val="Open Sans"/>
      <family val="2"/>
    </font>
    <font>
      <sz val="11"/>
      <color theme="1"/>
      <name val="Open Sans"/>
      <family val="2"/>
    </font>
    <font>
      <b/>
      <sz val="14"/>
      <color rgb="FF132E57"/>
      <name val="Open Sans"/>
      <family val="2"/>
    </font>
    <font>
      <sz val="10"/>
      <name val="Arial"/>
      <family val="2"/>
    </font>
    <font>
      <sz val="10"/>
      <name val="Open Sans"/>
      <family val="2"/>
    </font>
    <font>
      <b/>
      <sz val="11"/>
      <color theme="1"/>
      <name val="Open Sans"/>
      <family val="2"/>
    </font>
    <font>
      <sz val="12"/>
      <color theme="1"/>
      <name val="Open Sans"/>
      <family val="2"/>
    </font>
    <font>
      <sz val="10"/>
      <color rgb="FFFA621C"/>
      <name val="Open Sans"/>
      <family val="2"/>
    </font>
    <font>
      <b/>
      <sz val="10"/>
      <name val="Open Sans"/>
      <family val="2"/>
    </font>
    <font>
      <u/>
      <sz val="10"/>
      <color theme="10"/>
      <name val="Arial"/>
      <family val="2"/>
    </font>
    <font>
      <sz val="12"/>
      <color rgb="FF000000"/>
      <name val="Open Sans"/>
      <family val="2"/>
    </font>
    <font>
      <sz val="11"/>
      <color rgb="FFFFFFFF"/>
      <name val="Open Sans"/>
      <family val="2"/>
    </font>
    <font>
      <sz val="11"/>
      <name val="Open Sans"/>
      <family val="2"/>
    </font>
    <font>
      <sz val="10"/>
      <name val="Bookman"/>
      <family val="1"/>
    </font>
    <font>
      <i/>
      <sz val="9"/>
      <name val="Open Sans"/>
      <family val="2"/>
    </font>
    <font>
      <b/>
      <sz val="10"/>
      <color rgb="FF000000"/>
      <name val="Open Sans"/>
      <family val="2"/>
    </font>
    <font>
      <sz val="8"/>
      <color rgb="FF3271D2"/>
      <name val="Open Sans"/>
      <family val="2"/>
    </font>
    <font>
      <sz val="10"/>
      <color rgb="FF000000"/>
      <name val="Open Sans"/>
      <family val="2"/>
    </font>
    <font>
      <sz val="10"/>
      <color rgb="FF3271D2"/>
      <name val="Open Sans"/>
      <family val="2"/>
    </font>
    <font>
      <sz val="8"/>
      <color rgb="FF000000"/>
      <name val="Open Sans"/>
      <family val="2"/>
    </font>
    <font>
      <i/>
      <sz val="10"/>
      <color rgb="FF000000"/>
      <name val="Open Sans"/>
      <family val="2"/>
    </font>
    <font>
      <sz val="11"/>
      <color rgb="FF000000"/>
      <name val="Open Sans"/>
      <family val="2"/>
    </font>
    <font>
      <b/>
      <sz val="10"/>
      <color rgb="FFFFFFFF"/>
      <name val="Open Sans"/>
      <family val="2"/>
    </font>
    <font>
      <i/>
      <sz val="10"/>
      <name val="Open Sans"/>
      <family val="2"/>
    </font>
    <font>
      <b/>
      <sz val="28"/>
      <color rgb="FFC9A96E"/>
      <name val="Open Sans"/>
      <family val="2"/>
    </font>
    <font>
      <i/>
      <sz val="16"/>
      <color rgb="FFC9A96E"/>
      <name val="Open Sans"/>
      <family val="2"/>
    </font>
    <font>
      <b/>
      <sz val="14"/>
      <color rgb="FFC9A96E"/>
      <name val="Open Sans"/>
      <family val="2"/>
    </font>
    <font>
      <b/>
      <sz val="12"/>
      <color rgb="FFC9A96E"/>
      <name val="Open Sans"/>
      <family val="2"/>
    </font>
    <font>
      <u/>
      <sz val="12"/>
      <color rgb="FFC9A96E"/>
      <name val="Open Sans"/>
      <family val="2"/>
    </font>
    <font>
      <b/>
      <sz val="12"/>
      <color rgb="FF1F4E79"/>
      <name val="Open Sans"/>
      <family val="2"/>
    </font>
    <font>
      <sz val="12"/>
      <color rgb="FF1F4E79"/>
      <name val="Open Sans"/>
      <family val="2"/>
    </font>
    <font>
      <b/>
      <sz val="12"/>
      <color rgb="FF0B2545"/>
      <name val="Open Sans"/>
      <family val="2"/>
    </font>
    <font>
      <sz val="12"/>
      <color rgb="FF0B2545"/>
      <name val="Open Sans"/>
      <family val="2"/>
    </font>
    <font>
      <sz val="10"/>
      <color rgb="FFFFFFFF"/>
      <name val="Open Sans"/>
      <family val="2"/>
    </font>
    <font>
      <b/>
      <sz val="14"/>
      <color rgb="FF0B2545"/>
      <name val="Open Sans"/>
      <family val="2"/>
    </font>
    <font>
      <sz val="10"/>
      <color rgb="FF0B2545"/>
      <name val="Open Sans"/>
      <family val="2"/>
    </font>
    <font>
      <sz val="8"/>
      <color rgb="FF0B2545"/>
      <name val="Open Sans"/>
      <family val="2"/>
    </font>
    <font>
      <sz val="14"/>
      <color rgb="FF0B2545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0B2545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rgb="FF132E57"/>
      </top>
      <bottom/>
      <diagonal/>
    </border>
    <border>
      <left/>
      <right style="thick">
        <color rgb="FF132E57"/>
      </right>
      <top style="thick">
        <color rgb="FF132E57"/>
      </top>
      <bottom/>
      <diagonal/>
    </border>
    <border>
      <left style="thick">
        <color rgb="FF132E57"/>
      </left>
      <right/>
      <top/>
      <bottom/>
      <diagonal/>
    </border>
    <border>
      <left/>
      <right style="thick">
        <color rgb="FF132E57"/>
      </right>
      <top/>
      <bottom/>
      <diagonal/>
    </border>
    <border>
      <left style="thick">
        <color rgb="FF132E57"/>
      </left>
      <right/>
      <top/>
      <bottom style="thick">
        <color rgb="FF132E57"/>
      </bottom>
      <diagonal/>
    </border>
    <border>
      <left/>
      <right/>
      <top/>
      <bottom style="thick">
        <color rgb="FF132E57"/>
      </bottom>
      <diagonal/>
    </border>
    <border>
      <left/>
      <right style="thick">
        <color rgb="FF132E57"/>
      </right>
      <top/>
      <bottom style="thick">
        <color rgb="FF132E57"/>
      </bottom>
      <diagonal/>
    </border>
    <border>
      <left style="thin">
        <color rgb="FF3271D2"/>
      </left>
      <right/>
      <top style="thin">
        <color rgb="FF3271D2"/>
      </top>
      <bottom/>
      <diagonal/>
    </border>
    <border>
      <left/>
      <right/>
      <top style="thin">
        <color rgb="FF3271D2"/>
      </top>
      <bottom/>
      <diagonal/>
    </border>
    <border>
      <left style="hair">
        <color rgb="FF3271D2"/>
      </left>
      <right/>
      <top style="thin">
        <color rgb="FF3271D2"/>
      </top>
      <bottom/>
      <diagonal/>
    </border>
    <border>
      <left style="thin">
        <color rgb="FF3271D2"/>
      </left>
      <right/>
      <top/>
      <bottom/>
      <diagonal/>
    </border>
    <border>
      <left style="hair">
        <color rgb="FF3271D2"/>
      </left>
      <right/>
      <top/>
      <bottom/>
      <diagonal/>
    </border>
    <border>
      <left/>
      <right/>
      <top style="medium">
        <color rgb="FF3271D2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3271D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thin">
        <color rgb="FF3271D2"/>
      </bottom>
      <diagonal/>
    </border>
    <border>
      <left/>
      <right/>
      <top style="hair">
        <color rgb="FF3271D2"/>
      </top>
      <bottom/>
      <diagonal/>
    </border>
    <border>
      <left style="thin">
        <color rgb="FF3271D2"/>
      </left>
      <right style="thin">
        <color rgb="FF3271D2"/>
      </right>
      <top style="thin">
        <color rgb="FF3271D2"/>
      </top>
      <bottom/>
      <diagonal/>
    </border>
    <border>
      <left style="thin">
        <color rgb="FF3271D2"/>
      </left>
      <right style="thin">
        <color rgb="FF3271D2"/>
      </right>
      <top/>
      <bottom style="thin">
        <color rgb="FF3271D2"/>
      </bottom>
      <diagonal/>
    </border>
    <border>
      <left style="thin">
        <color rgb="FF3271D2"/>
      </left>
      <right style="thin">
        <color rgb="FF3271D2"/>
      </right>
      <top/>
      <bottom/>
      <diagonal/>
    </border>
    <border>
      <left style="thin">
        <color rgb="FF3271D2"/>
      </left>
      <right/>
      <top/>
      <bottom style="thin">
        <color rgb="FF3271D2"/>
      </bottom>
      <diagonal/>
    </border>
    <border>
      <left style="thin">
        <color rgb="FF3271D2"/>
      </left>
      <right style="thin">
        <color rgb="FF3271D2"/>
      </right>
      <top style="thin">
        <color rgb="FF3271D2"/>
      </top>
      <bottom style="medium">
        <color rgb="FF3271D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3271D2"/>
      </bottom>
      <diagonal/>
    </border>
    <border>
      <left style="hair">
        <color rgb="FF3271D2"/>
      </left>
      <right/>
      <top style="hair">
        <color rgb="FF3271D2"/>
      </top>
      <bottom/>
      <diagonal/>
    </border>
    <border>
      <left style="hair">
        <color rgb="FF3271D2"/>
      </left>
      <right/>
      <top/>
      <bottom style="hair">
        <color rgb="FF3271D2"/>
      </bottom>
      <diagonal/>
    </border>
    <border>
      <left style="thin">
        <color rgb="FF3271D2"/>
      </left>
      <right style="thin">
        <color rgb="FF3271D2"/>
      </right>
      <top style="hair">
        <color rgb="FF3271D2"/>
      </top>
      <bottom/>
      <diagonal/>
    </border>
    <border>
      <left style="hair">
        <color rgb="FF3271D2"/>
      </left>
      <right/>
      <top/>
      <bottom style="thin">
        <color rgb="FF3271D2"/>
      </bottom>
      <diagonal/>
    </border>
    <border>
      <left style="thin">
        <color rgb="FF3271D2"/>
      </left>
      <right style="thin">
        <color rgb="FF3271D2"/>
      </right>
      <top style="hair">
        <color rgb="FF000000"/>
      </top>
      <bottom style="hair">
        <color rgb="FF000000"/>
      </bottom>
      <diagonal/>
    </border>
    <border>
      <left style="thin">
        <color rgb="FF3271D2"/>
      </left>
      <right/>
      <top style="hair">
        <color rgb="FF000000"/>
      </top>
      <bottom style="hair">
        <color rgb="FF000000"/>
      </bottom>
      <diagonal/>
    </border>
    <border>
      <left style="hair">
        <color rgb="FF3271D2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3271D2"/>
      </right>
      <top/>
      <bottom/>
      <diagonal/>
    </border>
    <border>
      <left/>
      <right/>
      <top style="thin">
        <color rgb="FF3271D2"/>
      </top>
      <bottom style="medium">
        <color rgb="FF3271D2"/>
      </bottom>
      <diagonal/>
    </border>
    <border>
      <left/>
      <right style="thin">
        <color rgb="FF3271D2"/>
      </right>
      <top style="thin">
        <color rgb="FF3271D2"/>
      </top>
      <bottom style="medium">
        <color rgb="FF3271D2"/>
      </bottom>
      <diagonal/>
    </border>
    <border>
      <left style="thin">
        <color rgb="FF3271D2"/>
      </left>
      <right/>
      <top style="thin">
        <color rgb="FF3271D2"/>
      </top>
      <bottom style="medium">
        <color rgb="FF3271D2"/>
      </bottom>
      <diagonal/>
    </border>
    <border>
      <left/>
      <right/>
      <top/>
      <bottom style="thick">
        <color rgb="FF0B2545"/>
      </bottom>
      <diagonal/>
    </border>
    <border>
      <left/>
      <right style="thick">
        <color rgb="FF132E57"/>
      </right>
      <top/>
      <bottom style="thick">
        <color rgb="FF0B2545"/>
      </bottom>
      <diagonal/>
    </border>
    <border>
      <left/>
      <right/>
      <top style="thick">
        <color rgb="FF0B2545"/>
      </top>
      <bottom/>
      <diagonal/>
    </border>
  </borders>
  <cellStyleXfs count="8">
    <xf numFmtId="0" fontId="0" fillId="0" borderId="0"/>
    <xf numFmtId="0" fontId="2" fillId="0" borderId="0"/>
    <xf numFmtId="0" fontId="9" fillId="0" borderId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45">
    <xf numFmtId="0" fontId="0" fillId="0" borderId="0" xfId="0"/>
    <xf numFmtId="0" fontId="18" fillId="0" borderId="0" xfId="2" applyFont="1"/>
    <xf numFmtId="0" fontId="18" fillId="0" borderId="0" xfId="2" applyFont="1" applyAlignment="1">
      <alignment vertical="center"/>
    </xf>
    <xf numFmtId="166" fontId="27" fillId="0" borderId="0" xfId="5" applyNumberFormat="1" applyFont="1" applyFill="1" applyBorder="1" applyAlignment="1" applyProtection="1">
      <alignment vertical="center"/>
    </xf>
    <xf numFmtId="0" fontId="10" fillId="0" borderId="0" xfId="2" applyFont="1"/>
    <xf numFmtId="0" fontId="7" fillId="0" borderId="0" xfId="2" applyFont="1" applyAlignment="1">
      <alignment vertical="center"/>
    </xf>
    <xf numFmtId="166" fontId="7" fillId="0" borderId="0" xfId="5" applyNumberFormat="1" applyFont="1" applyFill="1" applyAlignment="1" applyProtection="1">
      <alignment vertical="center"/>
    </xf>
    <xf numFmtId="167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166" fontId="7" fillId="0" borderId="0" xfId="5" applyNumberFormat="1" applyFont="1" applyFill="1" applyBorder="1" applyAlignment="1" applyProtection="1">
      <alignment vertical="center"/>
    </xf>
    <xf numFmtId="0" fontId="23" fillId="0" borderId="8" xfId="2" applyFont="1" applyBorder="1" applyAlignment="1">
      <alignment horizontal="left" vertical="center"/>
    </xf>
    <xf numFmtId="0" fontId="23" fillId="0" borderId="9" xfId="2" applyFont="1" applyBorder="1" applyAlignment="1">
      <alignment horizontal="left" vertical="center"/>
    </xf>
    <xf numFmtId="0" fontId="7" fillId="0" borderId="11" xfId="2" applyFont="1" applyBorder="1" applyAlignment="1">
      <alignment vertical="center"/>
    </xf>
    <xf numFmtId="164" fontId="20" fillId="0" borderId="0" xfId="2" applyNumberFormat="1" applyFont="1" applyAlignment="1">
      <alignment vertical="center"/>
    </xf>
    <xf numFmtId="168" fontId="3" fillId="0" borderId="8" xfId="2" applyNumberFormat="1" applyFont="1" applyBorder="1" applyAlignment="1">
      <alignment horizontal="right" vertical="center"/>
    </xf>
    <xf numFmtId="168" fontId="3" fillId="0" borderId="9" xfId="2" applyNumberFormat="1" applyFont="1" applyBorder="1" applyAlignment="1">
      <alignment horizontal="right" vertical="center"/>
    </xf>
    <xf numFmtId="169" fontId="14" fillId="0" borderId="9" xfId="2" applyNumberFormat="1" applyFont="1" applyBorder="1" applyAlignment="1">
      <alignment horizontal="right" vertical="center"/>
    </xf>
    <xf numFmtId="168" fontId="3" fillId="0" borderId="10" xfId="2" applyNumberFormat="1" applyFont="1" applyBorder="1" applyAlignment="1">
      <alignment horizontal="right" vertical="center"/>
    </xf>
    <xf numFmtId="169" fontId="21" fillId="0" borderId="9" xfId="2" applyNumberFormat="1" applyFont="1" applyBorder="1" applyAlignment="1">
      <alignment horizontal="right" vertical="center"/>
    </xf>
    <xf numFmtId="168" fontId="21" fillId="0" borderId="10" xfId="2" applyNumberFormat="1" applyFont="1" applyBorder="1" applyAlignment="1">
      <alignment horizontal="right" vertical="center"/>
    </xf>
    <xf numFmtId="168" fontId="21" fillId="0" borderId="9" xfId="2" applyNumberFormat="1" applyFont="1" applyBorder="1" applyAlignment="1">
      <alignment horizontal="right" vertical="center"/>
    </xf>
    <xf numFmtId="170" fontId="18" fillId="0" borderId="0" xfId="2" applyNumberFormat="1" applyFont="1"/>
    <xf numFmtId="0" fontId="23" fillId="0" borderId="11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0" fillId="0" borderId="11" xfId="2" applyFont="1" applyBorder="1" applyAlignment="1">
      <alignment horizontal="center" vertical="center"/>
    </xf>
    <xf numFmtId="170" fontId="21" fillId="0" borderId="11" xfId="2" applyNumberFormat="1" applyFont="1" applyBorder="1" applyAlignment="1">
      <alignment vertical="center"/>
    </xf>
    <xf numFmtId="170" fontId="21" fillId="0" borderId="0" xfId="2" applyNumberFormat="1" applyFont="1" applyAlignment="1">
      <alignment vertical="center"/>
    </xf>
    <xf numFmtId="170" fontId="21" fillId="0" borderId="12" xfId="2" applyNumberFormat="1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169" fontId="14" fillId="0" borderId="8" xfId="2" applyNumberFormat="1" applyFont="1" applyBorder="1" applyAlignment="1">
      <alignment horizontal="right" vertical="center"/>
    </xf>
    <xf numFmtId="0" fontId="18" fillId="0" borderId="11" xfId="2" applyFont="1" applyBorder="1"/>
    <xf numFmtId="172" fontId="14" fillId="0" borderId="8" xfId="2" applyNumberFormat="1" applyFont="1" applyBorder="1" applyAlignment="1">
      <alignment horizontal="right" vertical="center"/>
    </xf>
    <xf numFmtId="0" fontId="23" fillId="0" borderId="13" xfId="2" applyFont="1" applyBorder="1"/>
    <xf numFmtId="0" fontId="10" fillId="0" borderId="13" xfId="2" applyFont="1" applyBorder="1" applyAlignment="1">
      <alignment vertical="center"/>
    </xf>
    <xf numFmtId="0" fontId="10" fillId="0" borderId="0" xfId="2" applyFont="1" applyAlignment="1">
      <alignment horizontal="left" indent="1"/>
    </xf>
    <xf numFmtId="172" fontId="26" fillId="0" borderId="0" xfId="2" applyNumberFormat="1" applyFont="1" applyAlignment="1">
      <alignment horizontal="right"/>
    </xf>
    <xf numFmtId="0" fontId="23" fillId="0" borderId="0" xfId="2" applyFont="1" applyAlignment="1">
      <alignment horizontal="left" indent="1"/>
    </xf>
    <xf numFmtId="172" fontId="23" fillId="0" borderId="0" xfId="2" applyNumberFormat="1" applyFont="1" applyAlignment="1">
      <alignment horizontal="right"/>
    </xf>
    <xf numFmtId="0" fontId="23" fillId="0" borderId="47" xfId="2" applyFont="1" applyBorder="1" applyAlignment="1">
      <alignment horizontal="left" vertical="center"/>
    </xf>
    <xf numFmtId="0" fontId="23" fillId="0" borderId="45" xfId="2" applyFont="1" applyBorder="1" applyAlignment="1">
      <alignment horizontal="left" indent="1"/>
    </xf>
    <xf numFmtId="0" fontId="23" fillId="0" borderId="0" xfId="2" applyFont="1" applyAlignment="1">
      <alignment horizontal="left"/>
    </xf>
    <xf numFmtId="172" fontId="23" fillId="0" borderId="37" xfId="2" applyNumberFormat="1" applyFont="1" applyBorder="1" applyAlignment="1">
      <alignment horizontal="right"/>
    </xf>
    <xf numFmtId="172" fontId="23" fillId="0" borderId="29" xfId="2" applyNumberFormat="1" applyFont="1" applyBorder="1" applyAlignment="1">
      <alignment horizontal="right"/>
    </xf>
    <xf numFmtId="0" fontId="10" fillId="0" borderId="12" xfId="2" applyFont="1" applyBorder="1"/>
    <xf numFmtId="0" fontId="10" fillId="0" borderId="37" xfId="2" applyFont="1" applyBorder="1"/>
    <xf numFmtId="172" fontId="26" fillId="0" borderId="29" xfId="2" applyNumberFormat="1" applyFont="1" applyBorder="1" applyAlignment="1">
      <alignment horizontal="right"/>
    </xf>
    <xf numFmtId="172" fontId="26" fillId="0" borderId="12" xfId="2" applyNumberFormat="1" applyFont="1" applyBorder="1" applyAlignment="1">
      <alignment horizontal="right"/>
    </xf>
    <xf numFmtId="172" fontId="26" fillId="0" borderId="37" xfId="2" applyNumberFormat="1" applyFont="1" applyBorder="1" applyAlignment="1">
      <alignment horizontal="right"/>
    </xf>
    <xf numFmtId="172" fontId="23" fillId="0" borderId="38" xfId="2" applyNumberFormat="1" applyFont="1" applyBorder="1" applyAlignment="1">
      <alignment horizontal="right"/>
    </xf>
    <xf numFmtId="172" fontId="23" fillId="0" borderId="36" xfId="2" applyNumberFormat="1" applyFont="1" applyBorder="1" applyAlignment="1">
      <alignment horizontal="right"/>
    </xf>
    <xf numFmtId="0" fontId="10" fillId="0" borderId="38" xfId="2" applyFont="1" applyBorder="1"/>
    <xf numFmtId="172" fontId="26" fillId="0" borderId="36" xfId="2" applyNumberFormat="1" applyFont="1" applyBorder="1" applyAlignment="1">
      <alignment horizontal="right"/>
    </xf>
    <xf numFmtId="172" fontId="26" fillId="0" borderId="38" xfId="2" applyNumberFormat="1" applyFont="1" applyBorder="1" applyAlignment="1">
      <alignment horizontal="right"/>
    </xf>
    <xf numFmtId="0" fontId="23" fillId="0" borderId="0" xfId="2" applyFont="1" applyAlignment="1">
      <alignment vertical="center"/>
    </xf>
    <xf numFmtId="0" fontId="10" fillId="0" borderId="21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37" fontId="4" fillId="0" borderId="0" xfId="2" applyNumberFormat="1" applyFont="1" applyAlignment="1">
      <alignment vertical="center"/>
    </xf>
    <xf numFmtId="0" fontId="26" fillId="0" borderId="0" xfId="2" applyFont="1" applyAlignment="1">
      <alignment horizontal="left" vertical="center" indent="1"/>
    </xf>
    <xf numFmtId="0" fontId="14" fillId="0" borderId="0" xfId="2" applyFont="1" applyAlignment="1">
      <alignment horizontal="left" vertical="center"/>
    </xf>
    <xf numFmtId="0" fontId="23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175" fontId="21" fillId="0" borderId="0" xfId="2" applyNumberFormat="1" applyFont="1" applyAlignment="1">
      <alignment horizontal="left" vertical="center" indent="1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 indent="1"/>
    </xf>
    <xf numFmtId="172" fontId="23" fillId="0" borderId="0" xfId="2" applyNumberFormat="1" applyFont="1" applyAlignment="1">
      <alignment horizontal="right" vertical="center"/>
    </xf>
    <xf numFmtId="0" fontId="23" fillId="0" borderId="0" xfId="2" applyFont="1" applyAlignment="1">
      <alignment horizontal="left" vertical="center" indent="2"/>
    </xf>
    <xf numFmtId="172" fontId="24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171" fontId="22" fillId="0" borderId="0" xfId="2" applyNumberFormat="1" applyFont="1" applyAlignment="1">
      <alignment vertical="center"/>
    </xf>
    <xf numFmtId="0" fontId="26" fillId="0" borderId="0" xfId="2" applyFont="1" applyAlignment="1">
      <alignment horizontal="left" vertical="center"/>
    </xf>
    <xf numFmtId="170" fontId="21" fillId="0" borderId="8" xfId="2" applyNumberFormat="1" applyFont="1" applyBorder="1" applyAlignment="1">
      <alignment vertical="center"/>
    </xf>
    <xf numFmtId="170" fontId="21" fillId="0" borderId="9" xfId="2" applyNumberFormat="1" applyFont="1" applyBorder="1" applyAlignment="1">
      <alignment vertical="center"/>
    </xf>
    <xf numFmtId="170" fontId="21" fillId="0" borderId="10" xfId="2" applyNumberFormat="1" applyFont="1" applyBorder="1" applyAlignment="1">
      <alignment vertical="center"/>
    </xf>
    <xf numFmtId="0" fontId="18" fillId="0" borderId="11" xfId="2" applyFont="1" applyBorder="1" applyAlignment="1">
      <alignment vertical="center"/>
    </xf>
    <xf numFmtId="172" fontId="14" fillId="0" borderId="34" xfId="2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37" fontId="4" fillId="0" borderId="13" xfId="2" applyNumberFormat="1" applyFont="1" applyBorder="1" applyAlignment="1">
      <alignment vertical="center"/>
    </xf>
    <xf numFmtId="167" fontId="3" fillId="0" borderId="13" xfId="2" applyNumberFormat="1" applyFont="1" applyBorder="1" applyAlignment="1">
      <alignment horizontal="right" vertical="center"/>
    </xf>
    <xf numFmtId="0" fontId="7" fillId="0" borderId="13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23" fillId="0" borderId="0" xfId="2" applyFont="1" applyAlignment="1">
      <alignment horizontal="left" vertical="center" indent="1"/>
    </xf>
    <xf numFmtId="176" fontId="23" fillId="0" borderId="0" xfId="2" applyNumberFormat="1" applyFont="1" applyAlignment="1">
      <alignment horizontal="right" vertical="center"/>
    </xf>
    <xf numFmtId="172" fontId="23" fillId="0" borderId="0" xfId="6" applyNumberFormat="1" applyFont="1" applyAlignment="1">
      <alignment horizontal="right" vertical="center"/>
    </xf>
    <xf numFmtId="172" fontId="23" fillId="0" borderId="9" xfId="2" applyNumberFormat="1" applyFont="1" applyBorder="1" applyAlignment="1">
      <alignment horizontal="right" vertical="center"/>
    </xf>
    <xf numFmtId="172" fontId="23" fillId="0" borderId="9" xfId="6" applyNumberFormat="1" applyFont="1" applyBorder="1" applyAlignment="1">
      <alignment horizontal="right" vertical="center"/>
    </xf>
    <xf numFmtId="174" fontId="23" fillId="0" borderId="25" xfId="2" applyNumberFormat="1" applyFont="1" applyBorder="1" applyAlignment="1">
      <alignment horizontal="right" vertical="center"/>
    </xf>
    <xf numFmtId="172" fontId="13" fillId="0" borderId="0" xfId="2" applyNumberFormat="1" applyFont="1" applyAlignment="1">
      <alignment horizontal="right" vertical="center"/>
    </xf>
    <xf numFmtId="0" fontId="28" fillId="0" borderId="0" xfId="2" applyFont="1"/>
    <xf numFmtId="0" fontId="14" fillId="0" borderId="0" xfId="2" applyFont="1" applyAlignment="1">
      <alignment horizontal="left" indent="1"/>
    </xf>
    <xf numFmtId="172" fontId="21" fillId="0" borderId="30" xfId="2" applyNumberFormat="1" applyFont="1" applyBorder="1" applyAlignment="1">
      <alignment horizontal="center"/>
    </xf>
    <xf numFmtId="0" fontId="14" fillId="0" borderId="0" xfId="2" applyFont="1"/>
    <xf numFmtId="172" fontId="24" fillId="0" borderId="0" xfId="2" applyNumberFormat="1" applyFont="1" applyAlignment="1">
      <alignment horizontal="right"/>
    </xf>
    <xf numFmtId="178" fontId="23" fillId="0" borderId="0" xfId="2" applyNumberFormat="1" applyFont="1" applyAlignment="1">
      <alignment horizontal="left" indent="2"/>
    </xf>
    <xf numFmtId="173" fontId="25" fillId="0" borderId="30" xfId="2" applyNumberFormat="1" applyFont="1" applyBorder="1" applyAlignment="1">
      <alignment horizontal="center" vertical="center"/>
    </xf>
    <xf numFmtId="172" fontId="23" fillId="0" borderId="14" xfId="6" applyNumberFormat="1" applyFont="1" applyBorder="1" applyAlignment="1">
      <alignment horizontal="right"/>
    </xf>
    <xf numFmtId="172" fontId="23" fillId="0" borderId="16" xfId="6" applyNumberFormat="1" applyFont="1" applyBorder="1" applyAlignment="1">
      <alignment horizontal="right"/>
    </xf>
    <xf numFmtId="172" fontId="23" fillId="0" borderId="17" xfId="6" applyNumberFormat="1" applyFont="1" applyBorder="1" applyAlignment="1">
      <alignment horizontal="right"/>
    </xf>
    <xf numFmtId="172" fontId="23" fillId="0" borderId="26" xfId="6" applyNumberFormat="1" applyFont="1" applyBorder="1" applyAlignment="1">
      <alignment horizontal="right"/>
    </xf>
    <xf numFmtId="173" fontId="25" fillId="0" borderId="32" xfId="2" applyNumberFormat="1" applyFont="1" applyBorder="1" applyAlignment="1">
      <alignment horizontal="center" vertical="center"/>
    </xf>
    <xf numFmtId="172" fontId="23" fillId="0" borderId="15" xfId="6" applyNumberFormat="1" applyFont="1" applyBorder="1" applyAlignment="1">
      <alignment horizontal="right"/>
    </xf>
    <xf numFmtId="172" fontId="23" fillId="0" borderId="0" xfId="6" applyNumberFormat="1" applyFont="1" applyAlignment="1">
      <alignment horizontal="right"/>
    </xf>
    <xf numFmtId="172" fontId="23" fillId="0" borderId="18" xfId="6" applyNumberFormat="1" applyFont="1" applyBorder="1" applyAlignment="1">
      <alignment horizontal="right"/>
    </xf>
    <xf numFmtId="172" fontId="23" fillId="0" borderId="27" xfId="6" applyNumberFormat="1" applyFont="1" applyBorder="1" applyAlignment="1">
      <alignment horizontal="right"/>
    </xf>
    <xf numFmtId="172" fontId="23" fillId="0" borderId="22" xfId="6" applyNumberFormat="1" applyFont="1" applyBorder="1" applyAlignment="1">
      <alignment horizontal="right"/>
    </xf>
    <xf numFmtId="172" fontId="23" fillId="0" borderId="21" xfId="6" applyNumberFormat="1" applyFont="1" applyBorder="1" applyAlignment="1">
      <alignment horizontal="right"/>
    </xf>
    <xf numFmtId="172" fontId="23" fillId="0" borderId="19" xfId="6" applyNumberFormat="1" applyFont="1" applyBorder="1" applyAlignment="1">
      <alignment horizontal="right"/>
    </xf>
    <xf numFmtId="178" fontId="23" fillId="2" borderId="26" xfId="2" applyNumberFormat="1" applyFont="1" applyFill="1" applyBorder="1" applyAlignment="1">
      <alignment horizontal="left" indent="2"/>
    </xf>
    <xf numFmtId="173" fontId="25" fillId="2" borderId="41" xfId="2" applyNumberFormat="1" applyFont="1" applyFill="1" applyBorder="1" applyAlignment="1">
      <alignment horizontal="center" vertical="center"/>
    </xf>
    <xf numFmtId="172" fontId="23" fillId="2" borderId="23" xfId="2" applyNumberFormat="1" applyFont="1" applyFill="1" applyBorder="1" applyAlignment="1">
      <alignment horizontal="right"/>
    </xf>
    <xf numFmtId="172" fontId="23" fillId="2" borderId="24" xfId="2" applyNumberFormat="1" applyFont="1" applyFill="1" applyBorder="1" applyAlignment="1">
      <alignment horizontal="right"/>
    </xf>
    <xf numFmtId="172" fontId="23" fillId="2" borderId="20" xfId="2" applyNumberFormat="1" applyFont="1" applyFill="1" applyBorder="1" applyAlignment="1">
      <alignment horizontal="right"/>
    </xf>
    <xf numFmtId="172" fontId="23" fillId="2" borderId="15" xfId="6" applyNumberFormat="1" applyFont="1" applyFill="1" applyBorder="1" applyAlignment="1">
      <alignment horizontal="right"/>
    </xf>
    <xf numFmtId="172" fontId="23" fillId="2" borderId="0" xfId="6" applyNumberFormat="1" applyFont="1" applyFill="1" applyAlignment="1">
      <alignment horizontal="right"/>
    </xf>
    <xf numFmtId="172" fontId="23" fillId="2" borderId="18" xfId="6" applyNumberFormat="1" applyFont="1" applyFill="1" applyBorder="1" applyAlignment="1">
      <alignment horizontal="right"/>
    </xf>
    <xf numFmtId="172" fontId="23" fillId="2" borderId="35" xfId="6" applyNumberFormat="1" applyFont="1" applyFill="1" applyBorder="1" applyAlignment="1">
      <alignment horizontal="right"/>
    </xf>
    <xf numFmtId="0" fontId="23" fillId="0" borderId="16" xfId="2" applyFont="1" applyBorder="1" applyAlignment="1">
      <alignment horizontal="left" indent="2"/>
    </xf>
    <xf numFmtId="172" fontId="23" fillId="0" borderId="15" xfId="2" applyNumberFormat="1" applyFont="1" applyBorder="1" applyAlignment="1">
      <alignment horizontal="right"/>
    </xf>
    <xf numFmtId="172" fontId="23" fillId="0" borderId="18" xfId="2" applyNumberFormat="1" applyFont="1" applyBorder="1" applyAlignment="1">
      <alignment horizontal="right"/>
    </xf>
    <xf numFmtId="0" fontId="27" fillId="0" borderId="0" xfId="2" applyFont="1"/>
    <xf numFmtId="0" fontId="23" fillId="0" borderId="0" xfId="2" applyFont="1"/>
    <xf numFmtId="0" fontId="23" fillId="0" borderId="0" xfId="2" applyFont="1" applyAlignment="1">
      <alignment horizontal="left" indent="2"/>
    </xf>
    <xf numFmtId="173" fontId="25" fillId="0" borderId="31" xfId="2" applyNumberFormat="1" applyFont="1" applyBorder="1" applyAlignment="1">
      <alignment horizontal="center" vertical="center"/>
    </xf>
    <xf numFmtId="0" fontId="23" fillId="0" borderId="15" xfId="2" applyFont="1" applyBorder="1"/>
    <xf numFmtId="172" fontId="23" fillId="0" borderId="22" xfId="2" applyNumberFormat="1" applyFont="1" applyBorder="1" applyAlignment="1">
      <alignment horizontal="right"/>
    </xf>
    <xf numFmtId="172" fontId="23" fillId="0" borderId="21" xfId="2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0" fontId="21" fillId="0" borderId="30" xfId="2" applyFont="1" applyBorder="1" applyAlignment="1">
      <alignment horizontal="center"/>
    </xf>
    <xf numFmtId="172" fontId="23" fillId="0" borderId="14" xfId="2" applyNumberFormat="1" applyFont="1" applyBorder="1" applyAlignment="1">
      <alignment horizontal="right"/>
    </xf>
    <xf numFmtId="172" fontId="23" fillId="0" borderId="16" xfId="2" applyNumberFormat="1" applyFont="1" applyBorder="1" applyAlignment="1">
      <alignment horizontal="right"/>
    </xf>
    <xf numFmtId="172" fontId="23" fillId="0" borderId="17" xfId="2" applyNumberFormat="1" applyFont="1" applyBorder="1" applyAlignment="1">
      <alignment horizontal="right"/>
    </xf>
    <xf numFmtId="0" fontId="23" fillId="2" borderId="14" xfId="2" applyFont="1" applyFill="1" applyBorder="1" applyAlignment="1">
      <alignment horizontal="left" indent="2"/>
    </xf>
    <xf numFmtId="0" fontId="23" fillId="2" borderId="17" xfId="2" applyFont="1" applyFill="1" applyBorder="1" applyAlignment="1">
      <alignment horizontal="left"/>
    </xf>
    <xf numFmtId="173" fontId="25" fillId="2" borderId="39" xfId="2" applyNumberFormat="1" applyFont="1" applyFill="1" applyBorder="1" applyAlignment="1">
      <alignment horizontal="center" vertical="center"/>
    </xf>
    <xf numFmtId="172" fontId="23" fillId="2" borderId="14" xfId="2" applyNumberFormat="1" applyFont="1" applyFill="1" applyBorder="1" applyAlignment="1">
      <alignment horizontal="right"/>
    </xf>
    <xf numFmtId="172" fontId="23" fillId="2" borderId="16" xfId="2" applyNumberFormat="1" applyFont="1" applyFill="1" applyBorder="1" applyAlignment="1">
      <alignment horizontal="right"/>
    </xf>
    <xf numFmtId="172" fontId="23" fillId="2" borderId="17" xfId="2" applyNumberFormat="1" applyFont="1" applyFill="1" applyBorder="1" applyAlignment="1">
      <alignment horizontal="right"/>
    </xf>
    <xf numFmtId="0" fontId="23" fillId="2" borderId="22" xfId="2" applyFont="1" applyFill="1" applyBorder="1" applyAlignment="1">
      <alignment horizontal="left" indent="2"/>
    </xf>
    <xf numFmtId="0" fontId="23" fillId="2" borderId="19" xfId="2" applyFont="1" applyFill="1" applyBorder="1" applyAlignment="1">
      <alignment horizontal="left"/>
    </xf>
    <xf numFmtId="173" fontId="25" fillId="2" borderId="32" xfId="2" applyNumberFormat="1" applyFont="1" applyFill="1" applyBorder="1" applyAlignment="1">
      <alignment horizontal="center" vertical="center"/>
    </xf>
    <xf numFmtId="172" fontId="23" fillId="2" borderId="22" xfId="2" applyNumberFormat="1" applyFont="1" applyFill="1" applyBorder="1" applyAlignment="1">
      <alignment horizontal="right"/>
    </xf>
    <xf numFmtId="172" fontId="23" fillId="2" borderId="21" xfId="2" applyNumberFormat="1" applyFont="1" applyFill="1" applyBorder="1" applyAlignment="1">
      <alignment horizontal="right"/>
    </xf>
    <xf numFmtId="172" fontId="23" fillId="2" borderId="19" xfId="2" applyNumberFormat="1" applyFont="1" applyFill="1" applyBorder="1" applyAlignment="1">
      <alignment horizontal="right"/>
    </xf>
    <xf numFmtId="0" fontId="10" fillId="0" borderId="0" xfId="2" applyFont="1" applyAlignment="1">
      <alignment horizontal="left" indent="2"/>
    </xf>
    <xf numFmtId="173" fontId="25" fillId="0" borderId="39" xfId="2" applyNumberFormat="1" applyFont="1" applyBorder="1" applyAlignment="1">
      <alignment horizontal="center" vertical="center"/>
    </xf>
    <xf numFmtId="172" fontId="23" fillId="0" borderId="19" xfId="2" applyNumberFormat="1" applyFont="1" applyBorder="1" applyAlignment="1">
      <alignment horizontal="right"/>
    </xf>
    <xf numFmtId="0" fontId="10" fillId="0" borderId="21" xfId="2" applyFont="1" applyBorder="1"/>
    <xf numFmtId="170" fontId="21" fillId="0" borderId="46" xfId="2" applyNumberFormat="1" applyFont="1" applyBorder="1" applyAlignment="1">
      <alignment vertical="center"/>
    </xf>
    <xf numFmtId="0" fontId="10" fillId="0" borderId="44" xfId="2" applyFont="1" applyBorder="1" applyAlignment="1">
      <alignment vertical="center"/>
    </xf>
    <xf numFmtId="169" fontId="14" fillId="0" borderId="46" xfId="2" applyNumberFormat="1" applyFont="1" applyBorder="1" applyAlignment="1">
      <alignment horizontal="right" vertical="center"/>
    </xf>
    <xf numFmtId="0" fontId="23" fillId="2" borderId="26" xfId="2" applyFont="1" applyFill="1" applyBorder="1" applyAlignment="1">
      <alignment horizontal="left" indent="2"/>
    </xf>
    <xf numFmtId="172" fontId="23" fillId="0" borderId="28" xfId="2" applyNumberFormat="1" applyFont="1" applyBorder="1" applyAlignment="1">
      <alignment horizontal="right" vertical="center"/>
    </xf>
    <xf numFmtId="172" fontId="24" fillId="0" borderId="0" xfId="2" applyNumberFormat="1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3" xfId="1" applyFont="1" applyBorder="1"/>
    <xf numFmtId="0" fontId="7" fillId="0" borderId="4" xfId="1" applyFont="1" applyBorder="1"/>
    <xf numFmtId="0" fontId="11" fillId="0" borderId="0" xfId="1" applyFont="1"/>
    <xf numFmtId="0" fontId="1" fillId="0" borderId="0" xfId="1" applyFont="1"/>
    <xf numFmtId="0" fontId="12" fillId="0" borderId="0" xfId="1" applyFont="1"/>
    <xf numFmtId="164" fontId="16" fillId="0" borderId="0" xfId="4" applyNumberFormat="1" applyFont="1" applyFill="1" applyBorder="1" applyAlignment="1" applyProtection="1">
      <alignment horizontal="left"/>
    </xf>
    <xf numFmtId="0" fontId="7" fillId="0" borderId="0" xfId="1" applyFont="1" applyAlignment="1">
      <alignment horizontal="right"/>
    </xf>
    <xf numFmtId="0" fontId="12" fillId="0" borderId="0" xfId="4" applyFont="1" applyFill="1" applyBorder="1" applyProtection="1"/>
    <xf numFmtId="0" fontId="7" fillId="0" borderId="5" xfId="1" applyFont="1" applyBorder="1"/>
    <xf numFmtId="0" fontId="29" fillId="0" borderId="0" xfId="2" applyFont="1" applyAlignment="1">
      <alignment horizontal="center"/>
    </xf>
    <xf numFmtId="0" fontId="7" fillId="3" borderId="1" xfId="1" applyNumberFormat="1" applyFont="1" applyFill="1" applyBorder="1"/>
    <xf numFmtId="0" fontId="7" fillId="3" borderId="2" xfId="1" applyNumberFormat="1" applyFont="1" applyFill="1" applyBorder="1"/>
    <xf numFmtId="0" fontId="0" fillId="0" borderId="0" xfId="0"/>
    <xf numFmtId="0" fontId="32" fillId="3" borderId="0" xfId="0" applyNumberFormat="1" applyFont="1" applyFill="1" applyAlignment="1">
      <alignment horizontal="left" vertical="center"/>
    </xf>
    <xf numFmtId="0" fontId="8" fillId="0" borderId="0" xfId="1" applyFont="1" applyBorder="1"/>
    <xf numFmtId="0" fontId="33" fillId="3" borderId="0" xfId="1" applyNumberFormat="1" applyFont="1" applyFill="1" applyBorder="1" applyAlignment="1">
      <alignment horizontal="left"/>
    </xf>
    <xf numFmtId="0" fontId="7" fillId="4" borderId="6" xfId="1" applyFont="1" applyFill="1" applyBorder="1"/>
    <xf numFmtId="0" fontId="7" fillId="4" borderId="7" xfId="1" applyFont="1" applyFill="1" applyBorder="1"/>
    <xf numFmtId="0" fontId="7" fillId="4" borderId="0" xfId="1" applyFont="1" applyFill="1"/>
    <xf numFmtId="0" fontId="0" fillId="4" borderId="0" xfId="0" applyFill="1"/>
    <xf numFmtId="0" fontId="7" fillId="4" borderId="4" xfId="1" applyFont="1" applyFill="1" applyBorder="1"/>
    <xf numFmtId="0" fontId="8" fillId="4" borderId="0" xfId="1" applyFont="1" applyFill="1" applyBorder="1"/>
    <xf numFmtId="0" fontId="34" fillId="0" borderId="0" xfId="3" applyNumberFormat="1" applyFont="1" applyFill="1" applyBorder="1" applyProtection="1"/>
    <xf numFmtId="0" fontId="35" fillId="0" borderId="0" xfId="1" applyFont="1"/>
    <xf numFmtId="164" fontId="36" fillId="0" borderId="0" xfId="4" applyNumberFormat="1" applyFont="1" applyFill="1" applyBorder="1" applyAlignment="1" applyProtection="1">
      <alignment horizontal="right" indent="1"/>
    </xf>
    <xf numFmtId="165" fontId="35" fillId="0" borderId="0" xfId="2" applyNumberFormat="1" applyFont="1" applyAlignment="1">
      <alignment horizontal="center"/>
    </xf>
    <xf numFmtId="0" fontId="37" fillId="0" borderId="0" xfId="1" applyFont="1"/>
    <xf numFmtId="0" fontId="38" fillId="0" borderId="0" xfId="4" applyFont="1" applyFill="1" applyBorder="1" applyProtection="1"/>
    <xf numFmtId="0" fontId="36" fillId="0" borderId="0" xfId="1" applyFont="1"/>
    <xf numFmtId="0" fontId="36" fillId="0" borderId="0" xfId="4" applyFont="1" applyFill="1" applyBorder="1" applyProtection="1"/>
    <xf numFmtId="0" fontId="7" fillId="3" borderId="0" xfId="1" applyNumberFormat="1" applyFont="1" applyFill="1" applyBorder="1"/>
    <xf numFmtId="0" fontId="30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1" fillId="3" borderId="0" xfId="0" applyNumberFormat="1" applyFont="1" applyFill="1" applyBorder="1" applyAlignment="1">
      <alignment horizontal="center" vertical="center"/>
    </xf>
    <xf numFmtId="0" fontId="7" fillId="3" borderId="48" xfId="1" applyNumberFormat="1" applyFont="1" applyFill="1" applyBorder="1"/>
    <xf numFmtId="0" fontId="7" fillId="3" borderId="49" xfId="1" applyNumberFormat="1" applyFont="1" applyFill="1" applyBorder="1"/>
    <xf numFmtId="0" fontId="17" fillId="3" borderId="0" xfId="0" applyNumberFormat="1" applyFont="1" applyFill="1" applyBorder="1" applyAlignment="1">
      <alignment horizontal="left" vertical="top" wrapText="1"/>
    </xf>
    <xf numFmtId="0" fontId="0" fillId="4" borderId="0" xfId="0" applyFill="1" applyBorder="1"/>
    <xf numFmtId="0" fontId="33" fillId="3" borderId="50" xfId="0" applyNumberFormat="1" applyFont="1" applyFill="1" applyBorder="1" applyAlignment="1">
      <alignment horizontal="left"/>
    </xf>
    <xf numFmtId="0" fontId="0" fillId="0" borderId="50" xfId="0" applyBorder="1"/>
    <xf numFmtId="0" fontId="0" fillId="4" borderId="50" xfId="0" applyFill="1" applyBorder="1"/>
    <xf numFmtId="0" fontId="5" fillId="3" borderId="48" xfId="7" applyNumberFormat="1" applyFill="1" applyBorder="1" applyAlignment="1">
      <alignment horizontal="left"/>
    </xf>
    <xf numFmtId="0" fontId="0" fillId="0" borderId="48" xfId="0" applyBorder="1"/>
    <xf numFmtId="0" fontId="0" fillId="4" borderId="48" xfId="0" applyFill="1" applyBorder="1"/>
    <xf numFmtId="0" fontId="33" fillId="3" borderId="0" xfId="0" applyNumberFormat="1" applyFont="1" applyFill="1" applyAlignment="1">
      <alignment horizontal="center" vertical="center"/>
    </xf>
    <xf numFmtId="0" fontId="39" fillId="3" borderId="0" xfId="0" applyNumberFormat="1" applyFont="1" applyFill="1" applyAlignment="1">
      <alignment horizontal="left" vertical="center"/>
    </xf>
    <xf numFmtId="0" fontId="5" fillId="3" borderId="0" xfId="7" applyNumberFormat="1" applyFill="1" applyAlignment="1">
      <alignment horizontal="right" vertical="center"/>
    </xf>
    <xf numFmtId="0" fontId="40" fillId="4" borderId="0" xfId="2" applyFont="1" applyFill="1" applyAlignment="1">
      <alignment vertical="center"/>
    </xf>
    <xf numFmtId="37" fontId="4" fillId="4" borderId="0" xfId="2" applyNumberFormat="1" applyFont="1" applyFill="1" applyAlignment="1">
      <alignment vertical="center"/>
    </xf>
    <xf numFmtId="170" fontId="41" fillId="0" borderId="9" xfId="2" applyNumberFormat="1" applyFont="1" applyBorder="1" applyAlignment="1" applyProtection="1">
      <alignment horizontal="right" vertical="center"/>
      <protection locked="0"/>
    </xf>
    <xf numFmtId="178" fontId="41" fillId="0" borderId="0" xfId="2" applyNumberFormat="1" applyFont="1" applyAlignment="1">
      <alignment horizontal="right" vertical="center"/>
    </xf>
    <xf numFmtId="171" fontId="42" fillId="0" borderId="13" xfId="2" applyNumberFormat="1" applyFont="1" applyBorder="1" applyAlignment="1">
      <alignment vertical="center"/>
    </xf>
    <xf numFmtId="0" fontId="41" fillId="0" borderId="0" xfId="2" applyFont="1" applyAlignment="1">
      <alignment vertical="center"/>
    </xf>
    <xf numFmtId="172" fontId="41" fillId="0" borderId="46" xfId="2" applyNumberFormat="1" applyFont="1" applyBorder="1" applyAlignment="1" applyProtection="1">
      <alignment horizontal="right" vertical="center"/>
      <protection locked="0"/>
    </xf>
    <xf numFmtId="0" fontId="27" fillId="0" borderId="21" xfId="2" applyFont="1" applyBorder="1" applyAlignment="1">
      <alignment vertical="center"/>
    </xf>
    <xf numFmtId="0" fontId="40" fillId="4" borderId="0" xfId="2" applyFont="1" applyFill="1" applyAlignment="1">
      <alignment horizontal="left" vertical="center"/>
    </xf>
    <xf numFmtId="175" fontId="43" fillId="4" borderId="0" xfId="2" applyNumberFormat="1" applyFont="1" applyFill="1" applyAlignment="1">
      <alignment horizontal="right" vertical="center"/>
    </xf>
    <xf numFmtId="37" fontId="4" fillId="4" borderId="0" xfId="2" applyNumberFormat="1" applyFont="1" applyFill="1" applyAlignment="1">
      <alignment horizontal="right" vertical="center"/>
    </xf>
    <xf numFmtId="175" fontId="43" fillId="4" borderId="0" xfId="2" applyNumberFormat="1" applyFont="1" applyFill="1" applyAlignment="1">
      <alignment horizontal="left" vertical="center"/>
    </xf>
    <xf numFmtId="172" fontId="41" fillId="0" borderId="0" xfId="2" applyNumberFormat="1" applyFont="1" applyAlignment="1">
      <alignment horizontal="right" vertical="center"/>
    </xf>
    <xf numFmtId="0" fontId="41" fillId="0" borderId="0" xfId="2" applyFont="1" applyAlignment="1">
      <alignment horizontal="right" vertical="center"/>
    </xf>
    <xf numFmtId="0" fontId="40" fillId="0" borderId="0" xfId="2" applyFont="1" applyAlignment="1">
      <alignment vertical="center"/>
    </xf>
    <xf numFmtId="171" fontId="42" fillId="0" borderId="0" xfId="2" applyNumberFormat="1" applyFont="1" applyAlignment="1">
      <alignment vertical="center"/>
    </xf>
    <xf numFmtId="176" fontId="21" fillId="0" borderId="0" xfId="2" applyNumberFormat="1" applyFont="1" applyAlignment="1">
      <alignment horizontal="right" vertical="center"/>
    </xf>
    <xf numFmtId="172" fontId="41" fillId="0" borderId="0" xfId="2" applyNumberFormat="1" applyFont="1"/>
    <xf numFmtId="172" fontId="41" fillId="0" borderId="0" xfId="2" applyNumberFormat="1" applyFont="1" applyAlignment="1" applyProtection="1">
      <alignment horizontal="right" vertical="center"/>
      <protection locked="0"/>
    </xf>
    <xf numFmtId="172" fontId="41" fillId="0" borderId="28" xfId="2" applyNumberFormat="1" applyFont="1" applyBorder="1" applyAlignment="1" applyProtection="1">
      <alignment horizontal="right" vertical="center"/>
      <protection locked="0"/>
    </xf>
    <xf numFmtId="0" fontId="43" fillId="4" borderId="0" xfId="2" applyFont="1" applyFill="1" applyAlignment="1">
      <alignment horizontal="left" vertical="center" indent="1"/>
    </xf>
    <xf numFmtId="177" fontId="43" fillId="4" borderId="0" xfId="2" applyNumberFormat="1" applyFont="1" applyFill="1" applyAlignment="1">
      <alignment horizontal="left" vertical="center" indent="1"/>
    </xf>
    <xf numFmtId="175" fontId="43" fillId="4" borderId="0" xfId="2" applyNumberFormat="1" applyFont="1" applyFill="1" applyAlignment="1">
      <alignment horizontal="centerContinuous" vertical="center"/>
    </xf>
    <xf numFmtId="0" fontId="41" fillId="0" borderId="8" xfId="2" applyFont="1" applyBorder="1" applyAlignment="1">
      <alignment horizontal="center"/>
    </xf>
    <xf numFmtId="0" fontId="41" fillId="0" borderId="10" xfId="2" applyFont="1" applyBorder="1" applyAlignment="1">
      <alignment horizontal="center"/>
    </xf>
    <xf numFmtId="172" fontId="41" fillId="0" borderId="0" xfId="2" applyNumberFormat="1" applyFont="1" applyAlignment="1">
      <alignment horizontal="right"/>
    </xf>
    <xf numFmtId="173" fontId="42" fillId="0" borderId="8" xfId="2" applyNumberFormat="1" applyFont="1" applyBorder="1" applyAlignment="1">
      <alignment horizontal="center" vertical="center"/>
    </xf>
    <xf numFmtId="173" fontId="42" fillId="0" borderId="10" xfId="2" applyNumberFormat="1" applyFont="1" applyBorder="1" applyAlignment="1">
      <alignment horizontal="center" vertical="center"/>
    </xf>
    <xf numFmtId="0" fontId="41" fillId="0" borderId="0" xfId="2" applyFont="1" applyAlignment="1">
      <alignment horizontal="left" indent="1"/>
    </xf>
    <xf numFmtId="172" fontId="41" fillId="0" borderId="14" xfId="2" applyNumberFormat="1" applyFont="1" applyBorder="1" applyAlignment="1">
      <alignment horizontal="right"/>
    </xf>
    <xf numFmtId="172" fontId="41" fillId="0" borderId="16" xfId="2" applyNumberFormat="1" applyFont="1" applyBorder="1" applyAlignment="1">
      <alignment horizontal="right"/>
    </xf>
    <xf numFmtId="172" fontId="41" fillId="0" borderId="17" xfId="2" applyNumberFormat="1" applyFont="1" applyBorder="1" applyAlignment="1">
      <alignment horizontal="right"/>
    </xf>
    <xf numFmtId="173" fontId="42" fillId="0" borderId="11" xfId="2" applyNumberFormat="1" applyFont="1" applyBorder="1" applyAlignment="1">
      <alignment horizontal="center" vertical="center"/>
    </xf>
    <xf numFmtId="173" fontId="42" fillId="0" borderId="12" xfId="2" applyNumberFormat="1" applyFont="1" applyBorder="1" applyAlignment="1">
      <alignment horizontal="center" vertical="center"/>
    </xf>
    <xf numFmtId="172" fontId="41" fillId="0" borderId="15" xfId="2" applyNumberFormat="1" applyFont="1" applyBorder="1" applyAlignment="1">
      <alignment horizontal="right"/>
    </xf>
    <xf numFmtId="172" fontId="41" fillId="0" borderId="18" xfId="2" applyNumberFormat="1" applyFont="1" applyBorder="1" applyAlignment="1">
      <alignment horizontal="right"/>
    </xf>
    <xf numFmtId="173" fontId="42" fillId="0" borderId="42" xfId="2" applyNumberFormat="1" applyFont="1" applyBorder="1" applyAlignment="1">
      <alignment horizontal="center" vertical="center"/>
    </xf>
    <xf numFmtId="173" fontId="42" fillId="0" borderId="43" xfId="2" applyNumberFormat="1" applyFont="1" applyBorder="1" applyAlignment="1">
      <alignment horizontal="center" vertical="center"/>
    </xf>
    <xf numFmtId="173" fontId="42" fillId="0" borderId="33" xfId="2" applyNumberFormat="1" applyFont="1" applyBorder="1" applyAlignment="1">
      <alignment horizontal="center" vertical="center"/>
    </xf>
    <xf numFmtId="173" fontId="42" fillId="0" borderId="40" xfId="2" applyNumberFormat="1" applyFont="1" applyBorder="1" applyAlignment="1">
      <alignment horizontal="center" vertical="center"/>
    </xf>
    <xf numFmtId="172" fontId="41" fillId="0" borderId="22" xfId="2" applyNumberFormat="1" applyFont="1" applyBorder="1" applyAlignment="1">
      <alignment horizontal="right"/>
    </xf>
    <xf numFmtId="172" fontId="41" fillId="0" borderId="21" xfId="2" applyNumberFormat="1" applyFont="1" applyBorder="1" applyAlignment="1">
      <alignment horizontal="right"/>
    </xf>
  </cellXfs>
  <cellStyles count="8">
    <cellStyle name="Comma 2" xfId="5" xr:uid="{68A1EDD5-8C30-4E44-A10C-07E26B120452}"/>
    <cellStyle name="Hyperlink" xfId="7" builtinId="8"/>
    <cellStyle name="Hyperlink 2" xfId="3" xr:uid="{C1137A79-0898-4690-BC28-F3A330157F56}"/>
    <cellStyle name="Hyperlink 2 2" xfId="4" xr:uid="{23A15103-5B72-4572-B14D-FFE28B5727C7}"/>
    <cellStyle name="Normal" xfId="0" builtinId="0"/>
    <cellStyle name="Normal 2" xfId="2" xr:uid="{F4D5F7FD-68C3-47D4-BF81-273FD83B9150}"/>
    <cellStyle name="Normal 2 2 2" xfId="1" xr:uid="{A3F880D7-7751-45C4-805E-93CB8FE260C5}"/>
    <cellStyle name="Normal 3" xfId="6" xr:uid="{07EBF81C-C9F1-4271-B38F-77E382AD0D85}"/>
  </cellStyles>
  <dxfs count="0"/>
  <tableStyles count="0" defaultTableStyle="TableStyleMedium2" defaultPivotStyle="PivotStyleLight16"/>
  <colors>
    <mruColors>
      <color rgb="FFFA621C"/>
      <color rgb="FFAFC8EE"/>
      <color rgb="FF3271D2"/>
      <color rgb="FF727477"/>
      <color rgb="FFBFBFB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27216733229068E-2"/>
          <c:y val="3.2744227064645783E-2"/>
          <c:w val="0.76694788178987805"/>
          <c:h val="0.89587864736073886"/>
        </c:manualLayout>
      </c:layout>
      <c:lineChart>
        <c:grouping val="standard"/>
        <c:varyColors val="0"/>
        <c:ser>
          <c:idx val="1"/>
          <c:order val="0"/>
          <c:tx>
            <c:strRef>
              <c:f>Model!$C$75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E-44E9-902A-A02431F9D1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69-484A-A98B-1584C9FFD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Model!$V$75:$Y$75</c:f>
              <c:numCache>
                <c:formatCode>_(#,##0_);\(#,##0\);_("–"_);_(@_)</c:formatCode>
                <c:ptCount val="4"/>
                <c:pt idx="0">
                  <c:v>2370</c:v>
                </c:pt>
                <c:pt idx="1">
                  <c:v>2981</c:v>
                </c:pt>
                <c:pt idx="2">
                  <c:v>3580</c:v>
                </c:pt>
                <c:pt idx="3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EE-44E9-902A-A02431F9D1F6}"/>
            </c:ext>
          </c:extLst>
        </c:ser>
        <c:ser>
          <c:idx val="0"/>
          <c:order val="1"/>
          <c:tx>
            <c:strRef>
              <c:f>Model!$C$76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69-484A-A98B-1584C9FFD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Model!$V$76:$Y$76</c:f>
              <c:numCache>
                <c:formatCode>_(#,##0_);\(#,##0\);_("–"_);_(@_)</c:formatCode>
                <c:ptCount val="4"/>
                <c:pt idx="0">
                  <c:v>2963</c:v>
                </c:pt>
                <c:pt idx="1">
                  <c:v>3685</c:v>
                </c:pt>
                <c:pt idx="2">
                  <c:v>4248</c:v>
                </c:pt>
                <c:pt idx="3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0EE-44E9-902A-A02431F9D1F6}"/>
            </c:ext>
          </c:extLst>
        </c:ser>
        <c:ser>
          <c:idx val="3"/>
          <c:order val="2"/>
          <c:tx>
            <c:strRef>
              <c:f>Model!$C$77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69-484A-A98B-1584C9FFD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Model!$V$77:$Y$77</c:f>
              <c:numCache>
                <c:formatCode>_(#,##0_);\(#,##0\);_("–"_);_(@_)</c:formatCode>
                <c:ptCount val="4"/>
                <c:pt idx="0">
                  <c:v>3552</c:v>
                </c:pt>
                <c:pt idx="1">
                  <c:v>4280</c:v>
                </c:pt>
                <c:pt idx="2">
                  <c:v>4723</c:v>
                </c:pt>
                <c:pt idx="3">
                  <c:v>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0EE-44E9-902A-A02431F9D1F6}"/>
            </c:ext>
          </c:extLst>
        </c:ser>
        <c:ser>
          <c:idx val="2"/>
          <c:order val="3"/>
          <c:tx>
            <c:strRef>
              <c:f>Model!$C$78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Model!$V$78:$Y$78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0EE-44E9-902A-A02431F9D1F6}"/>
            </c:ext>
          </c:extLst>
        </c:ser>
        <c:ser>
          <c:idx val="4"/>
          <c:order val="4"/>
          <c:tx>
            <c:strRef>
              <c:f>Model!$C$79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0EE-44E9-902A-A02431F9D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Model!$V$79:$Y$79</c:f>
              <c:numCache>
                <c:formatCode>_(#,##0_);\(#,##0\);_("–"_);_(@_)</c:formatCode>
                <c:ptCount val="4"/>
                <c:pt idx="0">
                  <c:v>4108</c:v>
                </c:pt>
                <c:pt idx="1">
                  <c:v>4758</c:v>
                </c:pt>
                <c:pt idx="2">
                  <c:v>5169</c:v>
                </c:pt>
                <c:pt idx="3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A0EE-44E9-902A-A02431F9D1F6}"/>
            </c:ext>
          </c:extLst>
        </c:ser>
        <c:ser>
          <c:idx val="5"/>
          <c:order val="5"/>
          <c:tx>
            <c:strRef>
              <c:f>Model!$C$80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0EE-44E9-902A-A02431F9D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Model!$V$80:$Y$80</c:f>
              <c:numCache>
                <c:formatCode>_(#,##0_);\(#,##0\);_("–"_);_(@_)</c:formatCode>
                <c:ptCount val="4"/>
                <c:pt idx="0">
                  <c:v>4477</c:v>
                </c:pt>
                <c:pt idx="1">
                  <c:v>5186</c:v>
                </c:pt>
                <c:pt idx="2">
                  <c:v>5634</c:v>
                </c:pt>
                <c:pt idx="3">
                  <c:v>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A0EE-44E9-902A-A02431F9D1F6}"/>
            </c:ext>
          </c:extLst>
        </c:ser>
        <c:ser>
          <c:idx val="6"/>
          <c:order val="6"/>
          <c:tx>
            <c:strRef>
              <c:f>Model!$C$81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0EE-44E9-902A-A02431F9D1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0EE-44E9-902A-A02431F9D1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69-484A-A98B-1584C9FFD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Model!$V$81:$Y$81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A0EE-44E9-902A-A02431F9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60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  <c:majorUnit val="500"/>
        <c:minorUnit val="100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4658294680356E-2"/>
          <c:y val="3.274421379145788E-2"/>
          <c:w val="0.80659007155447215"/>
          <c:h val="0.89815628728227137"/>
        </c:manualLayout>
      </c:layout>
      <c:lineChart>
        <c:grouping val="standard"/>
        <c:varyColors val="0"/>
        <c:ser>
          <c:idx val="1"/>
          <c:order val="0"/>
          <c:tx>
            <c:strRef>
              <c:f>Model!$C$219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Model!$I$219:$T$219</c:f>
              <c:numCache>
                <c:formatCode>_(#,##0_);\(#,##0\);_("–"_);_(@_)</c:formatCode>
                <c:ptCount val="12"/>
                <c:pt idx="0">
                  <c:v>399.28</c:v>
                </c:pt>
                <c:pt idx="1">
                  <c:v>322.50599999999997</c:v>
                </c:pt>
                <c:pt idx="2">
                  <c:v>311.14400000000001</c:v>
                </c:pt>
                <c:pt idx="3">
                  <c:v>359.55</c:v>
                </c:pt>
                <c:pt idx="4">
                  <c:v>446.65600000000001</c:v>
                </c:pt>
                <c:pt idx="5">
                  <c:v>530.88</c:v>
                </c:pt>
                <c:pt idx="6">
                  <c:v>554.73</c:v>
                </c:pt>
                <c:pt idx="7">
                  <c:v>570.15</c:v>
                </c:pt>
                <c:pt idx="8">
                  <c:v>489.51600000000002</c:v>
                </c:pt>
                <c:pt idx="9">
                  <c:v>484.2</c:v>
                </c:pt>
                <c:pt idx="10">
                  <c:v>470.7</c:v>
                </c:pt>
                <c:pt idx="11">
                  <c:v>412.22399999999999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C-4E29-9489-B336C4BE1AC5}"/>
            </c:ext>
          </c:extLst>
        </c:ser>
        <c:ser>
          <c:idx val="0"/>
          <c:order val="1"/>
          <c:tx>
            <c:strRef>
              <c:f>Model!$C$220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Model!$I$220:$T$220</c:f>
              <c:numCache>
                <c:formatCode>_(#,##0_);\(#,##0\);_("–"_);_(@_)</c:formatCode>
                <c:ptCount val="12"/>
                <c:pt idx="0">
                  <c:v>489.6</c:v>
                </c:pt>
                <c:pt idx="1">
                  <c:v>428.04399999999998</c:v>
                </c:pt>
                <c:pt idx="2">
                  <c:v>418.52800000000002</c:v>
                </c:pt>
                <c:pt idx="3">
                  <c:v>480.44600000000003</c:v>
                </c:pt>
                <c:pt idx="4">
                  <c:v>568.86400000000003</c:v>
                </c:pt>
                <c:pt idx="5">
                  <c:v>661.16399999999999</c:v>
                </c:pt>
                <c:pt idx="6">
                  <c:v>669.08799999999997</c:v>
                </c:pt>
                <c:pt idx="7">
                  <c:v>693.495</c:v>
                </c:pt>
                <c:pt idx="8">
                  <c:v>611.62300000000005</c:v>
                </c:pt>
                <c:pt idx="9">
                  <c:v>610.54499999999996</c:v>
                </c:pt>
                <c:pt idx="10">
                  <c:v>587.76</c:v>
                </c:pt>
                <c:pt idx="11">
                  <c:v>520.41200000000003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C-4E29-9489-B336C4BE1AC5}"/>
            </c:ext>
          </c:extLst>
        </c:ser>
        <c:ser>
          <c:idx val="3"/>
          <c:order val="2"/>
          <c:tx>
            <c:strRef>
              <c:f>Model!$C$221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Model!$I$221:$T$221</c:f>
              <c:numCache>
                <c:formatCode>_(#,##0_);\(#,##0\);_("–"_);_(@_)</c:formatCode>
                <c:ptCount val="12"/>
                <c:pt idx="0">
                  <c:v>583.84799999999996</c:v>
                </c:pt>
                <c:pt idx="1">
                  <c:v>520.46900000000005</c:v>
                </c:pt>
                <c:pt idx="2">
                  <c:v>531.76199999999994</c:v>
                </c:pt>
                <c:pt idx="3">
                  <c:v>606.85900000000004</c:v>
                </c:pt>
                <c:pt idx="4">
                  <c:v>676.39599999999996</c:v>
                </c:pt>
                <c:pt idx="5">
                  <c:v>751.75199999999995</c:v>
                </c:pt>
                <c:pt idx="6">
                  <c:v>780.9</c:v>
                </c:pt>
                <c:pt idx="7">
                  <c:v>763.50400000000002</c:v>
                </c:pt>
                <c:pt idx="8">
                  <c:v>700.625</c:v>
                </c:pt>
                <c:pt idx="9">
                  <c:v>688.68799999999999</c:v>
                </c:pt>
                <c:pt idx="10">
                  <c:v>683.45600000000002</c:v>
                </c:pt>
                <c:pt idx="11">
                  <c:v>647.53700000000003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C-4E29-9489-B336C4BE1AC5}"/>
            </c:ext>
          </c:extLst>
        </c:ser>
        <c:ser>
          <c:idx val="2"/>
          <c:order val="3"/>
          <c:tx>
            <c:strRef>
              <c:f>Model!$C$222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Model!$I$222:$T$222</c:f>
              <c:numCache>
                <c:formatCode>_(#,##0_);\(#,##0\);_("–"_);_(@_)</c:formatCode>
                <c:ptCount val="12"/>
                <c:pt idx="0">
                  <c:v>666.9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5C-4E29-9489-B336C4BE1AC5}"/>
            </c:ext>
          </c:extLst>
        </c:ser>
        <c:ser>
          <c:idx val="4"/>
          <c:order val="4"/>
          <c:tx>
            <c:strRef>
              <c:f>Model!$C$223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Model!$I$223:$T$223</c:f>
              <c:numCache>
                <c:formatCode>_(#,##0_);\(#,##0\);_("–"_);_(@_)</c:formatCode>
                <c:ptCount val="12"/>
                <c:pt idx="0">
                  <c:v>666.9</c:v>
                </c:pt>
                <c:pt idx="1">
                  <c:v>617.5</c:v>
                </c:pt>
                <c:pt idx="2">
                  <c:v>666.9</c:v>
                </c:pt>
                <c:pt idx="3">
                  <c:v>713.44</c:v>
                </c:pt>
                <c:pt idx="4">
                  <c:v>777.14</c:v>
                </c:pt>
                <c:pt idx="5">
                  <c:v>840.84</c:v>
                </c:pt>
                <c:pt idx="6">
                  <c:v>866.32</c:v>
                </c:pt>
                <c:pt idx="7">
                  <c:v>856.03</c:v>
                </c:pt>
                <c:pt idx="8">
                  <c:v>810.46</c:v>
                </c:pt>
                <c:pt idx="9">
                  <c:v>789.88</c:v>
                </c:pt>
                <c:pt idx="10">
                  <c:v>777.14</c:v>
                </c:pt>
                <c:pt idx="11">
                  <c:v>734.02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5C-4E29-9489-B336C4BE1AC5}"/>
            </c:ext>
          </c:extLst>
        </c:ser>
        <c:ser>
          <c:idx val="5"/>
          <c:order val="5"/>
          <c:tx>
            <c:strRef>
              <c:f>Model!$C$224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Model!$I$224:$T$224</c:f>
              <c:numCache>
                <c:formatCode>_(#,##0_);\(#,##0\);_("–"_);_(@_)</c:formatCode>
                <c:ptCount val="12"/>
                <c:pt idx="0">
                  <c:v>742.05</c:v>
                </c:pt>
                <c:pt idx="1">
                  <c:v>687.245</c:v>
                </c:pt>
                <c:pt idx="2">
                  <c:v>742.05</c:v>
                </c:pt>
                <c:pt idx="3">
                  <c:v>793.5</c:v>
                </c:pt>
                <c:pt idx="4">
                  <c:v>864.5</c:v>
                </c:pt>
                <c:pt idx="5">
                  <c:v>935</c:v>
                </c:pt>
                <c:pt idx="6">
                  <c:v>963.5</c:v>
                </c:pt>
                <c:pt idx="7">
                  <c:v>952</c:v>
                </c:pt>
                <c:pt idx="8">
                  <c:v>901.5</c:v>
                </c:pt>
                <c:pt idx="9">
                  <c:v>878.5</c:v>
                </c:pt>
                <c:pt idx="10">
                  <c:v>864.5</c:v>
                </c:pt>
                <c:pt idx="11">
                  <c:v>816.5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5C-4E29-9489-B336C4BE1AC5}"/>
            </c:ext>
          </c:extLst>
        </c:ser>
        <c:ser>
          <c:idx val="6"/>
          <c:order val="6"/>
          <c:tx>
            <c:strRef>
              <c:f>Model!$C$225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E8E-40A1-AF45-1829CD3033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E8E-40A1-AF45-1829CD3033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E8E-40A1-AF45-1829CD3033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E8E-40A1-AF45-1829CD3033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E8E-40A1-AF45-1829CD303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E8E-40A1-AF45-1829CD3033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E8E-40A1-AF45-1829CD3033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E8E-40A1-AF45-1829CD3033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E8E-40A1-AF45-1829CD3033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E8E-40A1-AF45-1829CD3033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E8E-40A1-AF45-1829CD303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Model!$I$225:$T$225</c:f>
              <c:numCache>
                <c:formatCode>_(#,##0_);\(#,##0\);_("–"_);_(@_)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5C-4E29-9489-B336C4BE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96529898960644833"/>
          <c:h val="0.78645436351853137"/>
        </c:manualLayout>
      </c:layout>
      <c:lineChart>
        <c:grouping val="standard"/>
        <c:varyColors val="0"/>
        <c:ser>
          <c:idx val="1"/>
          <c:order val="0"/>
          <c:tx>
            <c:strRef>
              <c:f>Model!$G$9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Model!$I$9:$T$9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977-860D-EBF7490A36B0}"/>
            </c:ext>
          </c:extLst>
        </c:ser>
        <c:ser>
          <c:idx val="0"/>
          <c:order val="1"/>
          <c:tx>
            <c:strRef>
              <c:f>Model!$G$10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Model!$I$10:$T$10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977-860D-EBF7490A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mmm_)" sourceLinked="1"/>
        <c:majorTickMark val="out"/>
        <c:minorTickMark val="none"/>
        <c:tickLblPos val="nextTo"/>
        <c:crossAx val="1656033743"/>
        <c:crosses val="autoZero"/>
        <c:auto val="1"/>
        <c:lblAlgn val="ctr"/>
        <c:lblOffset val="100"/>
        <c:noMultiLvlLbl val="1"/>
      </c:cat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2020997375328103E-3"/>
          <c:w val="0.15661131331338715"/>
          <c:h val="0.60165774278215223"/>
        </c:manualLayout>
      </c:layout>
      <c:overlay val="0"/>
      <c:spPr>
        <a:noFill/>
        <a:ln>
          <a:solidFill>
            <a:srgbClr val="BFBFB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96529898960644833"/>
          <c:h val="0.78645436351853137"/>
        </c:manualLayout>
      </c:layout>
      <c:lineChart>
        <c:grouping val="standard"/>
        <c:varyColors val="0"/>
        <c:ser>
          <c:idx val="1"/>
          <c:order val="0"/>
          <c:tx>
            <c:strRef>
              <c:f>Model!$G$9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Model!$I$9:$T$9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C-4963-B791-42B185D349CB}"/>
            </c:ext>
          </c:extLst>
        </c:ser>
        <c:ser>
          <c:idx val="0"/>
          <c:order val="1"/>
          <c:tx>
            <c:strRef>
              <c:f>Model!$G$10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Model!$I$10:$T$10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C-4963-B791-42B185D3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mmm_)" sourceLinked="1"/>
        <c:majorTickMark val="out"/>
        <c:minorTickMark val="none"/>
        <c:tickLblPos val="nextTo"/>
        <c:crossAx val="1656033743"/>
        <c:crosses val="autoZero"/>
        <c:auto val="1"/>
        <c:lblAlgn val="ctr"/>
        <c:lblOffset val="100"/>
        <c:noMultiLvlLbl val="1"/>
      </c:cat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2020997375328103E-3"/>
          <c:w val="0.15661131331338715"/>
          <c:h val="0.60165774278215223"/>
        </c:manualLayout>
      </c:layout>
      <c:overlay val="0"/>
      <c:spPr>
        <a:noFill/>
        <a:ln>
          <a:solidFill>
            <a:srgbClr val="BFBFB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21537660371474E-4"/>
          <c:y val="0.11250357754528148"/>
          <c:w val="0.9986464304552477"/>
          <c:h val="0.77833643008681508"/>
        </c:manualLayout>
      </c:layout>
      <c:lineChart>
        <c:grouping val="standard"/>
        <c:varyColors val="0"/>
        <c:ser>
          <c:idx val="1"/>
          <c:order val="0"/>
          <c:tx>
            <c:strRef>
              <c:f>Model!$C$75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2F-49C7-BAC7-D1DEF0D08AD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FBFBF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Model!$AA$75:$AB$75</c:f>
              <c:numCache>
                <c:formatCode>_(#,##0_);\(#,##0\);_("–"_);_(@_)</c:formatCode>
                <c:ptCount val="2"/>
                <c:pt idx="0">
                  <c:v>11965</c:v>
                </c:pt>
                <c:pt idx="1">
                  <c:v>11965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F-49C7-BAC7-D1DEF0D08ADE}"/>
            </c:ext>
          </c:extLst>
        </c:ser>
        <c:ser>
          <c:idx val="0"/>
          <c:order val="1"/>
          <c:tx>
            <c:strRef>
              <c:f>Model!$C$76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727477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2F-49C7-BAC7-D1DEF0D08AD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27477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Model!$AA$76:$AB$76</c:f>
              <c:numCache>
                <c:formatCode>_(#,##0_);\(#,##0\);_("–"_);_(@_)</c:formatCode>
                <c:ptCount val="2"/>
                <c:pt idx="0">
                  <c:v>14597</c:v>
                </c:pt>
                <c:pt idx="1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F-49C7-BAC7-D1DEF0D08ADE}"/>
            </c:ext>
          </c:extLst>
        </c:ser>
        <c:ser>
          <c:idx val="3"/>
          <c:order val="2"/>
          <c:tx>
            <c:strRef>
              <c:f>Model!$C$77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2F-49C7-BAC7-D1DEF0D08AD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Model!$AA$77:$AB$77</c:f>
              <c:numCache>
                <c:formatCode>_(#,##0_);\(#,##0\);_("–"_);_(@_)</c:formatCode>
                <c:ptCount val="2"/>
                <c:pt idx="0">
                  <c:v>16828</c:v>
                </c:pt>
                <c:pt idx="1">
                  <c:v>16828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2F-49C7-BAC7-D1DEF0D08ADE}"/>
            </c:ext>
          </c:extLst>
        </c:ser>
        <c:ser>
          <c:idx val="2"/>
          <c:order val="3"/>
          <c:tx>
            <c:strRef>
              <c:f>Model!$C$78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AFC8EE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2F-49C7-BAC7-D1DEF0D08AD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AFC8EE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Model!$AA$78:$AB$78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2F-49C7-BAC7-D1DEF0D08ADE}"/>
            </c:ext>
          </c:extLst>
        </c:ser>
        <c:ser>
          <c:idx val="4"/>
          <c:order val="4"/>
          <c:tx>
            <c:strRef>
              <c:f>Model!$C$79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AFC8EE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F-49C7-BAC7-D1DEF0D08AD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FC8EE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Model!$AA$79:$AB$79</c:f>
              <c:numCache>
                <c:formatCode>_(#,##0_);\(#,##0\);_("–"_);_(@_)</c:formatCode>
                <c:ptCount val="2"/>
                <c:pt idx="0">
                  <c:v>18731</c:v>
                </c:pt>
                <c:pt idx="1">
                  <c:v>18731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2F-49C7-BAC7-D1DEF0D08ADE}"/>
            </c:ext>
          </c:extLst>
        </c:ser>
        <c:ser>
          <c:idx val="5"/>
          <c:order val="5"/>
          <c:tx>
            <c:strRef>
              <c:f>Model!$C$80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45-449E-988D-717946DBD28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3271D2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Model!$AA$80:$AB$80</c:f>
              <c:numCache>
                <c:formatCode>_(#,##0_);\(#,##0\);_("–"_);_(@_)</c:formatCode>
                <c:ptCount val="2"/>
                <c:pt idx="0">
                  <c:v>20416</c:v>
                </c:pt>
                <c:pt idx="1">
                  <c:v>20416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72F-49C7-BAC7-D1DEF0D08ADE}"/>
            </c:ext>
          </c:extLst>
        </c:ser>
        <c:ser>
          <c:idx val="6"/>
          <c:order val="6"/>
          <c:tx>
            <c:strRef>
              <c:f>Model!$C$81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 cmpd="sng" algn="ctr">
              <a:solidFill>
                <a:srgbClr val="FA621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FA621C"/>
                </a:solidFill>
                <a:prstDash val="sysDot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2F-49C7-BAC7-D1DEF0D08ADE}"/>
                </c:ext>
              </c:extLst>
            </c:dLbl>
            <c:dLbl>
              <c:idx val="1"/>
              <c:layout>
                <c:manualLayout>
                  <c:x val="-1.4378918860822581E-16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2F-49C7-BAC7-D1DEF0D08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A621C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Model!$AA$81:$AB$81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72F-49C7-BAC7-D1DEF0D0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20500"/>
          <c:min val="9700"/>
        </c:scaling>
        <c:delete val="1"/>
        <c:axPos val="l"/>
        <c:numFmt formatCode="_(#,##0_);\(#,##0\);_(&quot;–&quot;_);_(@_)" sourceLinked="1"/>
        <c:majorTickMark val="out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noFill/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4658294680356E-2"/>
          <c:y val="3.274421379145788E-2"/>
          <c:w val="0.80659007155447215"/>
          <c:h val="0.89815628728227137"/>
        </c:manualLayout>
      </c:layout>
      <c:lineChart>
        <c:grouping val="standard"/>
        <c:varyColors val="0"/>
        <c:ser>
          <c:idx val="1"/>
          <c:order val="0"/>
          <c:tx>
            <c:strRef>
              <c:f>Model!$C$75</c:f>
              <c:strCache>
                <c:ptCount val="1"/>
                <c:pt idx="0">
                  <c:v>2023</c:v>
                </c:pt>
              </c:strCache>
            </c:strRef>
          </c:tx>
          <c:spPr>
            <a:ln w="12700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F-4DA9-B697-217A403EA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Model!$I$75:$T$75</c:f>
              <c:numCache>
                <c:formatCode>_(#,##0_);\(#,##0\);_("–"_);_(@_)</c:formatCode>
                <c:ptCount val="12"/>
                <c:pt idx="0">
                  <c:v>920</c:v>
                </c:pt>
                <c:pt idx="1">
                  <c:v>738</c:v>
                </c:pt>
                <c:pt idx="2">
                  <c:v>712</c:v>
                </c:pt>
                <c:pt idx="3">
                  <c:v>799</c:v>
                </c:pt>
                <c:pt idx="4">
                  <c:v>997</c:v>
                </c:pt>
                <c:pt idx="5">
                  <c:v>1185</c:v>
                </c:pt>
                <c:pt idx="6">
                  <c:v>1230</c:v>
                </c:pt>
                <c:pt idx="7">
                  <c:v>1267</c:v>
                </c:pt>
                <c:pt idx="8">
                  <c:v>1083</c:v>
                </c:pt>
                <c:pt idx="9">
                  <c:v>1076</c:v>
                </c:pt>
                <c:pt idx="10">
                  <c:v>1046</c:v>
                </c:pt>
                <c:pt idx="11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0F-4B2E-94A1-DD5DC4466EF1}"/>
            </c:ext>
          </c:extLst>
        </c:ser>
        <c:ser>
          <c:idx val="0"/>
          <c:order val="1"/>
          <c:tx>
            <c:strRef>
              <c:f>Model!$C$76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 cmpd="sng" algn="ctr">
              <a:solidFill>
                <a:srgbClr val="72747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F-4DA9-B697-217A403EAED3}"/>
                </c:ext>
              </c:extLst>
            </c:dLbl>
            <c:spPr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9525" cap="flat" cmpd="sng" algn="ctr">
                    <a:solidFill>
                      <a:srgbClr val="727477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Model!$I$76:$T$76</c:f>
              <c:numCache>
                <c:formatCode>_(#,##0_);\(#,##0\);_("–"_);_(@_)</c:formatCode>
                <c:ptCount val="12"/>
                <c:pt idx="0">
                  <c:v>1088</c:v>
                </c:pt>
                <c:pt idx="1">
                  <c:v>947</c:v>
                </c:pt>
                <c:pt idx="2">
                  <c:v>928</c:v>
                </c:pt>
                <c:pt idx="3">
                  <c:v>1031</c:v>
                </c:pt>
                <c:pt idx="4">
                  <c:v>1226</c:v>
                </c:pt>
                <c:pt idx="5">
                  <c:v>1428</c:v>
                </c:pt>
                <c:pt idx="6">
                  <c:v>1442</c:v>
                </c:pt>
                <c:pt idx="7">
                  <c:v>1485</c:v>
                </c:pt>
                <c:pt idx="8">
                  <c:v>1321</c:v>
                </c:pt>
                <c:pt idx="9">
                  <c:v>1313</c:v>
                </c:pt>
                <c:pt idx="10">
                  <c:v>1264</c:v>
                </c:pt>
                <c:pt idx="11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00F-4B2E-94A1-DD5DC4466EF1}"/>
            </c:ext>
          </c:extLst>
        </c:ser>
        <c:ser>
          <c:idx val="3"/>
          <c:order val="2"/>
          <c:tx>
            <c:strRef>
              <c:f>Model!$C$77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F-4DA9-B697-217A403EA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Model!$I$77:$T$77</c:f>
              <c:numCache>
                <c:formatCode>_(#,##0_);\(#,##0\);_("–"_);_(@_)</c:formatCode>
                <c:ptCount val="12"/>
                <c:pt idx="0">
                  <c:v>1272</c:v>
                </c:pt>
                <c:pt idx="1">
                  <c:v>1129</c:v>
                </c:pt>
                <c:pt idx="2">
                  <c:v>1151</c:v>
                </c:pt>
                <c:pt idx="3">
                  <c:v>1283</c:v>
                </c:pt>
                <c:pt idx="4">
                  <c:v>1421</c:v>
                </c:pt>
                <c:pt idx="5">
                  <c:v>1576</c:v>
                </c:pt>
                <c:pt idx="6">
                  <c:v>1644</c:v>
                </c:pt>
                <c:pt idx="7">
                  <c:v>1604</c:v>
                </c:pt>
                <c:pt idx="8">
                  <c:v>1475</c:v>
                </c:pt>
                <c:pt idx="9">
                  <c:v>1456</c:v>
                </c:pt>
                <c:pt idx="10">
                  <c:v>1448</c:v>
                </c:pt>
                <c:pt idx="11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00F-4B2E-94A1-DD5DC4466EF1}"/>
            </c:ext>
          </c:extLst>
        </c:ser>
        <c:ser>
          <c:idx val="2"/>
          <c:order val="3"/>
          <c:tx>
            <c:strRef>
              <c:f>Model!$C$78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 cmpd="sng" algn="ctr">
              <a:solidFill>
                <a:srgbClr val="AFC8EE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Model!$I$78:$T$78</c:f>
              <c:numCache>
                <c:formatCode>_(#,##0_);\(#,##0\);_("–"_);_(@_)</c:formatCode>
                <c:ptCount val="12"/>
                <c:pt idx="0">
                  <c:v>1404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00F-4B2E-94A1-DD5DC4466EF1}"/>
            </c:ext>
          </c:extLst>
        </c:ser>
        <c:ser>
          <c:idx val="4"/>
          <c:order val="4"/>
          <c:tx>
            <c:strRef>
              <c:f>Model!$C$79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 cmpd="sng" algn="ctr">
              <a:solidFill>
                <a:srgbClr val="AFC8EE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00F-4B2E-94A1-DD5DC4466E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Model!$I$79:$T$79</c:f>
              <c:numCache>
                <c:formatCode>_(#,##0_);\(#,##0\);_("–"_);_(@_)</c:formatCode>
                <c:ptCount val="12"/>
                <c:pt idx="0">
                  <c:v>1404</c:v>
                </c:pt>
                <c:pt idx="1">
                  <c:v>1300</c:v>
                </c:pt>
                <c:pt idx="2">
                  <c:v>1404</c:v>
                </c:pt>
                <c:pt idx="3">
                  <c:v>1456</c:v>
                </c:pt>
                <c:pt idx="4">
                  <c:v>1586</c:v>
                </c:pt>
                <c:pt idx="5">
                  <c:v>1716</c:v>
                </c:pt>
                <c:pt idx="6">
                  <c:v>1768</c:v>
                </c:pt>
                <c:pt idx="7">
                  <c:v>1747</c:v>
                </c:pt>
                <c:pt idx="8">
                  <c:v>1654</c:v>
                </c:pt>
                <c:pt idx="9">
                  <c:v>1612</c:v>
                </c:pt>
                <c:pt idx="10">
                  <c:v>1586</c:v>
                </c:pt>
                <c:pt idx="11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200F-4B2E-94A1-DD5DC4466EF1}"/>
            </c:ext>
          </c:extLst>
        </c:ser>
        <c:ser>
          <c:idx val="5"/>
          <c:order val="5"/>
          <c:tx>
            <c:strRef>
              <c:f>Model!$C$80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 cmpd="sng" algn="ctr">
              <a:solidFill>
                <a:srgbClr val="3271D2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F-4DA9-B697-217A403EA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Model!$I$80:$T$80</c:f>
              <c:numCache>
                <c:formatCode>_(#,##0_);\(#,##0\);_("–"_);_(@_)</c:formatCode>
                <c:ptCount val="12"/>
                <c:pt idx="0">
                  <c:v>1530</c:v>
                </c:pt>
                <c:pt idx="1">
                  <c:v>1417</c:v>
                </c:pt>
                <c:pt idx="2">
                  <c:v>1530</c:v>
                </c:pt>
                <c:pt idx="3">
                  <c:v>1587</c:v>
                </c:pt>
                <c:pt idx="4">
                  <c:v>1729</c:v>
                </c:pt>
                <c:pt idx="5">
                  <c:v>1870</c:v>
                </c:pt>
                <c:pt idx="6">
                  <c:v>1927</c:v>
                </c:pt>
                <c:pt idx="7">
                  <c:v>1904</c:v>
                </c:pt>
                <c:pt idx="8">
                  <c:v>1803</c:v>
                </c:pt>
                <c:pt idx="9">
                  <c:v>1757</c:v>
                </c:pt>
                <c:pt idx="10">
                  <c:v>1729</c:v>
                </c:pt>
                <c:pt idx="11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200F-4B2E-94A1-DD5DC4466EF1}"/>
            </c:ext>
          </c:extLst>
        </c:ser>
        <c:ser>
          <c:idx val="6"/>
          <c:order val="6"/>
          <c:tx>
            <c:strRef>
              <c:f>Model!$C$81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 cmpd="sng" algn="ctr">
              <a:solidFill>
                <a:srgbClr val="FA621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00F-4B2E-94A1-DD5DC4466E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00F-4B2E-94A1-DD5DC4466E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00F-4B2E-94A1-DD5DC4466E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00F-4B2E-94A1-DD5DC4466E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00F-4B2E-94A1-DD5DC4466E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00F-4B2E-94A1-DD5DC4466E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00F-4B2E-94A1-DD5DC4466E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00F-4B2E-94A1-DD5DC4466E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00F-4B2E-94A1-DD5DC4466E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00F-4B2E-94A1-DD5DC4466E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F-4DA9-B697-217A403EA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Model!$I$81:$T$81</c:f>
              <c:numCache>
                <c:formatCode>_(#,##0_);\(#,##0\);_("–"_);_(@_)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200F-4B2E-94A1-DD5DC446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ax val="2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  <c:majorUnit val="200"/>
        <c:minorUnit val="40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96529898960644833"/>
          <c:h val="0.78645436351853137"/>
        </c:manualLayout>
      </c:layout>
      <c:lineChart>
        <c:grouping val="standard"/>
        <c:varyColors val="0"/>
        <c:ser>
          <c:idx val="1"/>
          <c:order val="0"/>
          <c:tx>
            <c:strRef>
              <c:f>Model!$G$9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Model!$I$9:$T$9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4-4A6F-83BE-8D34F5E74495}"/>
            </c:ext>
          </c:extLst>
        </c:ser>
        <c:ser>
          <c:idx val="0"/>
          <c:order val="1"/>
          <c:tx>
            <c:strRef>
              <c:f>Model!$G$10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Model!$I$10:$T$10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4-4A6F-83BE-8D34F5E74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mmm_)" sourceLinked="1"/>
        <c:majorTickMark val="out"/>
        <c:minorTickMark val="none"/>
        <c:tickLblPos val="nextTo"/>
        <c:crossAx val="1656033743"/>
        <c:crosses val="autoZero"/>
        <c:auto val="1"/>
        <c:lblAlgn val="ctr"/>
        <c:lblOffset val="100"/>
        <c:noMultiLvlLbl val="1"/>
      </c:cat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2020997375328103E-3"/>
          <c:w val="0.15661131331338715"/>
          <c:h val="0.60165774278215223"/>
        </c:manualLayout>
      </c:layout>
      <c:overlay val="0"/>
      <c:spPr>
        <a:noFill/>
        <a:ln>
          <a:solidFill>
            <a:srgbClr val="BFBFB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00536189561825E-2"/>
          <c:y val="3.2744227064645783E-2"/>
          <c:w val="0.80419497780868965"/>
          <c:h val="0.89587864736073886"/>
        </c:manualLayout>
      </c:layout>
      <c:lineChart>
        <c:grouping val="standard"/>
        <c:varyColors val="0"/>
        <c:ser>
          <c:idx val="1"/>
          <c:order val="0"/>
          <c:tx>
            <c:strRef>
              <c:f>Model!$C$147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Model!$V$147:$Y$147</c:f>
              <c:numCache>
                <c:formatCode>_(#,##0_);\(#,##0\);_("–"_);_(@_)</c:formatCode>
                <c:ptCount val="4"/>
                <c:pt idx="0">
                  <c:v>435.83544303797458</c:v>
                </c:pt>
                <c:pt idx="1">
                  <c:v>448.53606172425361</c:v>
                </c:pt>
                <c:pt idx="2">
                  <c:v>450.94860335195534</c:v>
                </c:pt>
                <c:pt idx="3">
                  <c:v>450.60118655240603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37-4942-8FDB-5D465A79CE57}"/>
            </c:ext>
          </c:extLst>
        </c:ser>
        <c:ser>
          <c:idx val="0"/>
          <c:order val="1"/>
          <c:tx>
            <c:strRef>
              <c:f>Model!$C$148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Model!$V$148:$Y$148</c:f>
              <c:numCache>
                <c:formatCode>_(#,##0_);\(#,##0\);_("–"_);_(@_)</c:formatCode>
                <c:ptCount val="4"/>
                <c:pt idx="0">
                  <c:v>450.95241309483629</c:v>
                </c:pt>
                <c:pt idx="1">
                  <c:v>464.17204884667569</c:v>
                </c:pt>
                <c:pt idx="2">
                  <c:v>464.73775894538608</c:v>
                </c:pt>
                <c:pt idx="3">
                  <c:v>464.3925965955147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37-4942-8FDB-5D465A79CE57}"/>
            </c:ext>
          </c:extLst>
        </c:ser>
        <c:ser>
          <c:idx val="3"/>
          <c:order val="2"/>
          <c:tx>
            <c:strRef>
              <c:f>Model!$C$149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Model!$V$149:$Y$149</c:f>
              <c:numCache>
                <c:formatCode>_(#,##0_);\(#,##0\);_("–"_);_(@_)</c:formatCode>
                <c:ptCount val="4"/>
                <c:pt idx="0">
                  <c:v>460.60782657657654</c:v>
                </c:pt>
                <c:pt idx="1">
                  <c:v>475.46892523364488</c:v>
                </c:pt>
                <c:pt idx="2">
                  <c:v>475.33961465170444</c:v>
                </c:pt>
                <c:pt idx="3">
                  <c:v>472.66112801310555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437-4942-8FDB-5D465A79CE57}"/>
            </c:ext>
          </c:extLst>
        </c:ser>
        <c:ser>
          <c:idx val="2"/>
          <c:order val="3"/>
          <c:tx>
            <c:strRef>
              <c:f>Model!$C$150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Model!$V$150:$Y$150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37-4942-8FDB-5D465A79CE57}"/>
            </c:ext>
          </c:extLst>
        </c:ser>
        <c:ser>
          <c:idx val="4"/>
          <c:order val="4"/>
          <c:tx>
            <c:strRef>
              <c:f>Model!$C$151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Model!$V$151:$Y$151</c:f>
              <c:numCache>
                <c:formatCode>_(#,##0_);\(#,##0\);_("–"_);_(@_)</c:formatCode>
                <c:ptCount val="4"/>
                <c:pt idx="0">
                  <c:v>475.00000000000006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437-4942-8FDB-5D465A79CE57}"/>
            </c:ext>
          </c:extLst>
        </c:ser>
        <c:ser>
          <c:idx val="5"/>
          <c:order val="5"/>
          <c:tx>
            <c:strRef>
              <c:f>Model!$C$152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Model!$V$152:$Y$152</c:f>
              <c:numCache>
                <c:formatCode>_(#,##0_);\(#,##0\);_("–"_);_(@_)</c:formatCode>
                <c:ptCount val="4"/>
                <c:pt idx="0">
                  <c:v>485.00000000000006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437-4942-8FDB-5D465A79CE57}"/>
            </c:ext>
          </c:extLst>
        </c:ser>
        <c:ser>
          <c:idx val="6"/>
          <c:order val="6"/>
          <c:tx>
            <c:strRef>
              <c:f>Model!$C$153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27-4C32-8BF8-8CA4B12F3C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27-4C32-8BF8-8CA4B12F3C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27-4C32-8BF8-8CA4B12F3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Model!$V$153:$Y$153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437-4942-8FDB-5D465A79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510"/>
          <c:min val="4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  <c:majorUnit val="10"/>
        <c:minorUnit val="5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97451528236395E-4"/>
          <c:y val="0.11250335292040094"/>
          <c:w val="0.99784946236559136"/>
          <c:h val="0.77589923725061105"/>
        </c:manualLayout>
      </c:layout>
      <c:lineChart>
        <c:grouping val="standard"/>
        <c:varyColors val="0"/>
        <c:ser>
          <c:idx val="1"/>
          <c:order val="0"/>
          <c:tx>
            <c:strRef>
              <c:f>Model!$C$147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7-4F07-8334-8FA01610B91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FBFBF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Model!$AA$147:$AB$147</c:f>
              <c:numCache>
                <c:formatCode>_(#,##0_);\(#,##0\);_("–"_);_(@_)</c:formatCode>
                <c:ptCount val="2"/>
                <c:pt idx="0">
                  <c:v>447.26585875470118</c:v>
                </c:pt>
                <c:pt idx="1">
                  <c:v>447.26585875470118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A-46FF-B2DC-5323DB0E4CF1}"/>
            </c:ext>
          </c:extLst>
        </c:ser>
        <c:ser>
          <c:idx val="0"/>
          <c:order val="1"/>
          <c:tx>
            <c:strRef>
              <c:f>Model!$C$148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727477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7-4F07-8334-8FA01610B91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27477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Model!$AA$148:$AB$148</c:f>
              <c:numCache>
                <c:formatCode>_(#,##0_);\(#,##0\);_("–"_);_(@_)</c:formatCode>
                <c:ptCount val="2"/>
                <c:pt idx="0">
                  <c:v>461.70918681920944</c:v>
                </c:pt>
                <c:pt idx="1">
                  <c:v>461.70918681920944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0A-46FF-B2DC-5323DB0E4CF1}"/>
            </c:ext>
          </c:extLst>
        </c:ser>
        <c:ser>
          <c:idx val="3"/>
          <c:order val="2"/>
          <c:tx>
            <c:strRef>
              <c:f>Model!$C$149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7-4F07-8334-8FA01610B91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Model!$AA$149:$AB$149</c:f>
              <c:numCache>
                <c:formatCode>_(#,##0_);\(#,##0\);_("–"_);_(@_)</c:formatCode>
                <c:ptCount val="2"/>
                <c:pt idx="0">
                  <c:v>471.58283812693128</c:v>
                </c:pt>
                <c:pt idx="1">
                  <c:v>471.58283812693128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0A-46FF-B2DC-5323DB0E4CF1}"/>
            </c:ext>
          </c:extLst>
        </c:ser>
        <c:ser>
          <c:idx val="2"/>
          <c:order val="3"/>
          <c:tx>
            <c:strRef>
              <c:f>Model!$C$150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val>
            <c:numRef>
              <c:f>Model!$AA$150:$AB$150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0A-46FF-B2DC-5323DB0E4CF1}"/>
            </c:ext>
          </c:extLst>
        </c:ser>
        <c:ser>
          <c:idx val="4"/>
          <c:order val="4"/>
          <c:tx>
            <c:strRef>
              <c:f>Model!$C$151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AFC8EE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7-4F07-8334-8FA01610B91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FC8EE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Model!$AA$151:$AB$151</c:f>
              <c:numCache>
                <c:formatCode>_(#,##0_);\(#,##0\);_("–"_);_(@_)</c:formatCode>
                <c:ptCount val="2"/>
                <c:pt idx="0">
                  <c:v>486.71026640328864</c:v>
                </c:pt>
                <c:pt idx="1">
                  <c:v>486.71026640328864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0A-46FF-B2DC-5323DB0E4CF1}"/>
            </c:ext>
          </c:extLst>
        </c:ser>
        <c:ser>
          <c:idx val="5"/>
          <c:order val="5"/>
          <c:tx>
            <c:strRef>
              <c:f>Model!$C$152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37-4F07-8334-8FA01610B91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3271D2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Model!$AA$152:$AB$152</c:f>
              <c:numCache>
                <c:formatCode>_(#,##0_);\(#,##0\);_("–"_);_(@_)</c:formatCode>
                <c:ptCount val="2"/>
                <c:pt idx="0">
                  <c:v>496.71066810344831</c:v>
                </c:pt>
                <c:pt idx="1">
                  <c:v>496.71066810344831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F0A-46FF-B2DC-5323DB0E4CF1}"/>
            </c:ext>
          </c:extLst>
        </c:ser>
        <c:ser>
          <c:idx val="6"/>
          <c:order val="6"/>
          <c:tx>
            <c:strRef>
              <c:f>Model!$C$153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FA621C"/>
                </a:solidFill>
                <a:prstDash val="sysDot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A621C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7-4F07-8334-8FA01610B91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A621C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7-4F07-8334-8FA01610B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Model!$AA$153:$AB$153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F0A-46FF-B2DC-5323DB0E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510"/>
          <c:min val="430"/>
        </c:scaling>
        <c:delete val="1"/>
        <c:axPos val="l"/>
        <c:numFmt formatCode="_(#,##0_);\(#,##0\);_(&quot;–&quot;_);_(@_)" sourceLinked="1"/>
        <c:majorTickMark val="out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noFill/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4658294680356E-2"/>
          <c:y val="3.274421379145788E-2"/>
          <c:w val="0.80659007155447215"/>
          <c:h val="0.89815628728227137"/>
        </c:manualLayout>
      </c:layout>
      <c:lineChart>
        <c:grouping val="standard"/>
        <c:varyColors val="0"/>
        <c:ser>
          <c:idx val="1"/>
          <c:order val="0"/>
          <c:tx>
            <c:strRef>
              <c:f>Model!$C$147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Model!$I$147:$T$147</c:f>
              <c:numCache>
                <c:formatCode>_(#,##0_);\(#,##0\);_("–"_);_(@_)</c:formatCode>
                <c:ptCount val="12"/>
                <c:pt idx="0">
                  <c:v>434</c:v>
                </c:pt>
                <c:pt idx="1">
                  <c:v>437</c:v>
                </c:pt>
                <c:pt idx="2">
                  <c:v>437</c:v>
                </c:pt>
                <c:pt idx="3">
                  <c:v>450</c:v>
                </c:pt>
                <c:pt idx="4">
                  <c:v>448</c:v>
                </c:pt>
                <c:pt idx="5">
                  <c:v>448</c:v>
                </c:pt>
                <c:pt idx="6">
                  <c:v>451</c:v>
                </c:pt>
                <c:pt idx="7">
                  <c:v>450</c:v>
                </c:pt>
                <c:pt idx="8">
                  <c:v>452</c:v>
                </c:pt>
                <c:pt idx="9">
                  <c:v>450</c:v>
                </c:pt>
                <c:pt idx="10">
                  <c:v>450</c:v>
                </c:pt>
                <c:pt idx="11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11-4939-AB74-CDDF2844149D}"/>
            </c:ext>
          </c:extLst>
        </c:ser>
        <c:ser>
          <c:idx val="0"/>
          <c:order val="1"/>
          <c:tx>
            <c:strRef>
              <c:f>Model!$C$148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Model!$I$148:$T$148</c:f>
              <c:numCache>
                <c:formatCode>_(#,##0_);\(#,##0\);_("–"_);_(@_)</c:formatCode>
                <c:ptCount val="12"/>
                <c:pt idx="0">
                  <c:v>450</c:v>
                </c:pt>
                <c:pt idx="1">
                  <c:v>452</c:v>
                </c:pt>
                <c:pt idx="2">
                  <c:v>451</c:v>
                </c:pt>
                <c:pt idx="3">
                  <c:v>466</c:v>
                </c:pt>
                <c:pt idx="4">
                  <c:v>464</c:v>
                </c:pt>
                <c:pt idx="5">
                  <c:v>463</c:v>
                </c:pt>
                <c:pt idx="6">
                  <c:v>464</c:v>
                </c:pt>
                <c:pt idx="7">
                  <c:v>467</c:v>
                </c:pt>
                <c:pt idx="8">
                  <c:v>463</c:v>
                </c:pt>
                <c:pt idx="9">
                  <c:v>465</c:v>
                </c:pt>
                <c:pt idx="10">
                  <c:v>465</c:v>
                </c:pt>
                <c:pt idx="11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A11-4939-AB74-CDDF2844149D}"/>
            </c:ext>
          </c:extLst>
        </c:ser>
        <c:ser>
          <c:idx val="3"/>
          <c:order val="2"/>
          <c:tx>
            <c:strRef>
              <c:f>Model!$C$149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Model!$I$149:$T$149</c:f>
              <c:numCache>
                <c:formatCode>_(#,##0_);\(#,##0\);_("–"_);_(@_)</c:formatCode>
                <c:ptCount val="12"/>
                <c:pt idx="0">
                  <c:v>459</c:v>
                </c:pt>
                <c:pt idx="1">
                  <c:v>461</c:v>
                </c:pt>
                <c:pt idx="2">
                  <c:v>462</c:v>
                </c:pt>
                <c:pt idx="3">
                  <c:v>473</c:v>
                </c:pt>
                <c:pt idx="4">
                  <c:v>476</c:v>
                </c:pt>
                <c:pt idx="5">
                  <c:v>477</c:v>
                </c:pt>
                <c:pt idx="6">
                  <c:v>475</c:v>
                </c:pt>
                <c:pt idx="7">
                  <c:v>476</c:v>
                </c:pt>
                <c:pt idx="8">
                  <c:v>475</c:v>
                </c:pt>
                <c:pt idx="9">
                  <c:v>473</c:v>
                </c:pt>
                <c:pt idx="10">
                  <c:v>472</c:v>
                </c:pt>
                <c:pt idx="11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A11-4939-AB74-CDDF2844149D}"/>
            </c:ext>
          </c:extLst>
        </c:ser>
        <c:ser>
          <c:idx val="2"/>
          <c:order val="3"/>
          <c:tx>
            <c:strRef>
              <c:f>Model!$C$150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Model!$I$150:$T$150</c:f>
              <c:numCache>
                <c:formatCode>_(#,##0_);\(#,##0\);_("–"_);_(@_)</c:formatCode>
                <c:ptCount val="12"/>
                <c:pt idx="0">
                  <c:v>475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A11-4939-AB74-CDDF2844149D}"/>
            </c:ext>
          </c:extLst>
        </c:ser>
        <c:ser>
          <c:idx val="4"/>
          <c:order val="4"/>
          <c:tx>
            <c:strRef>
              <c:f>Model!$C$151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Model!$I$151:$T$151</c:f>
              <c:numCache>
                <c:formatCode>_(#,##0_);\(#,##0\);_("–"_);_(@_)</c:formatCode>
                <c:ptCount val="12"/>
                <c:pt idx="0">
                  <c:v>475</c:v>
                </c:pt>
                <c:pt idx="1">
                  <c:v>475</c:v>
                </c:pt>
                <c:pt idx="2">
                  <c:v>475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CA11-4939-AB74-CDDF2844149D}"/>
            </c:ext>
          </c:extLst>
        </c:ser>
        <c:ser>
          <c:idx val="5"/>
          <c:order val="5"/>
          <c:tx>
            <c:strRef>
              <c:f>Model!$C$152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Model!$I$152:$T$152</c:f>
              <c:numCache>
                <c:formatCode>_(#,##0_);\(#,##0\);_("–"_);_(@_)</c:formatCode>
                <c:ptCount val="12"/>
                <c:pt idx="0">
                  <c:v>485</c:v>
                </c:pt>
                <c:pt idx="1">
                  <c:v>485</c:v>
                </c:pt>
                <c:pt idx="2">
                  <c:v>485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CA11-4939-AB74-CDDF2844149D}"/>
            </c:ext>
          </c:extLst>
        </c:ser>
        <c:ser>
          <c:idx val="6"/>
          <c:order val="6"/>
          <c:tx>
            <c:strRef>
              <c:f>Model!$C$153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C4A-42E9-8242-ED747CDF20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C4A-42E9-8242-ED747CDF20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C4A-42E9-8242-ED747CDF20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C4A-42E9-8242-ED747CDF20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C4A-42E9-8242-ED747CDF2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C4A-42E9-8242-ED747CDF20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C4A-42E9-8242-ED747CDF20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C4A-42E9-8242-ED747CDF20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C4A-42E9-8242-ED747CDF20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C4A-42E9-8242-ED747CDF20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C4A-42E9-8242-ED747CDF2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Model!$I$6:$T$6</c:f>
              <c:numCache>
                <c:formatCode>mmm_)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Model!$I$153:$T$153</c:f>
              <c:numCache>
                <c:formatCode>_(#,##0_);\(#,##0\);_("–"_);_(@_)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CA11-4939-AB74-CDDF2844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ax val="510"/>
          <c:min val="4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  <c:majorUnit val="10"/>
        <c:minorUnit val="2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827420968768978E-2"/>
          <c:y val="3.2744227064645783E-2"/>
          <c:w val="0.77814767755433811"/>
          <c:h val="0.89587864736073886"/>
        </c:manualLayout>
      </c:layout>
      <c:lineChart>
        <c:grouping val="standard"/>
        <c:varyColors val="0"/>
        <c:ser>
          <c:idx val="1"/>
          <c:order val="0"/>
          <c:tx>
            <c:strRef>
              <c:f>Model!$C$219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FBFBF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Model!$V$219:$Y$219</c:f>
              <c:numCache>
                <c:formatCode>_(#,##0_);\(#,##0\);_("–"_);_(@_)</c:formatCode>
                <c:ptCount val="4"/>
                <c:pt idx="0">
                  <c:v>1032.9299999999998</c:v>
                </c:pt>
                <c:pt idx="1">
                  <c:v>1337.086</c:v>
                </c:pt>
                <c:pt idx="2">
                  <c:v>1614.3960000000002</c:v>
                </c:pt>
                <c:pt idx="3">
                  <c:v>1367.124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3-4358-A730-BA49FC5F6996}"/>
            </c:ext>
          </c:extLst>
        </c:ser>
        <c:ser>
          <c:idx val="0"/>
          <c:order val="1"/>
          <c:tx>
            <c:strRef>
              <c:f>Model!$C$220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727477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27477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Model!$V$220:$Y$220</c:f>
              <c:numCache>
                <c:formatCode>_(#,##0_);\(#,##0\);_("–"_);_(@_)</c:formatCode>
                <c:ptCount val="4"/>
                <c:pt idx="0">
                  <c:v>1336.172</c:v>
                </c:pt>
                <c:pt idx="1">
                  <c:v>1710.4739999999999</c:v>
                </c:pt>
                <c:pt idx="2">
                  <c:v>1974.2060000000001</c:v>
                </c:pt>
                <c:pt idx="3">
                  <c:v>1718.7169999999999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358-A730-BA49FC5F6996}"/>
            </c:ext>
          </c:extLst>
        </c:ser>
        <c:ser>
          <c:idx val="3"/>
          <c:order val="2"/>
          <c:tx>
            <c:strRef>
              <c:f>Model!$C$221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Model!$V$221:$Y$221</c:f>
              <c:numCache>
                <c:formatCode>_(#,##0_);\(#,##0\);_("–"_);_(@_)</c:formatCode>
                <c:ptCount val="4"/>
                <c:pt idx="0">
                  <c:v>1636.079</c:v>
                </c:pt>
                <c:pt idx="1">
                  <c:v>2035.0070000000001</c:v>
                </c:pt>
                <c:pt idx="2">
                  <c:v>2245.029</c:v>
                </c:pt>
                <c:pt idx="3">
                  <c:v>2019.681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3-4358-A730-BA49FC5F6996}"/>
            </c:ext>
          </c:extLst>
        </c:ser>
        <c:ser>
          <c:idx val="2"/>
          <c:order val="3"/>
          <c:tx>
            <c:strRef>
              <c:f>Model!$C$222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Model!$V$222:$Y$222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B3-4358-A730-BA49FC5F6996}"/>
            </c:ext>
          </c:extLst>
        </c:ser>
        <c:ser>
          <c:idx val="4"/>
          <c:order val="4"/>
          <c:tx>
            <c:strRef>
              <c:f>Model!$C$223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FC8EE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Model!$V$223:$Y$223</c:f>
              <c:numCache>
                <c:formatCode>_(#,##0_);\(#,##0\);_("–"_);_(@_)</c:formatCode>
                <c:ptCount val="4"/>
                <c:pt idx="0">
                  <c:v>1951.3000000000002</c:v>
                </c:pt>
                <c:pt idx="1">
                  <c:v>2331.42</c:v>
                </c:pt>
                <c:pt idx="2">
                  <c:v>2532.81</c:v>
                </c:pt>
                <c:pt idx="3">
                  <c:v>2301.04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B3-4358-A730-BA49FC5F6996}"/>
            </c:ext>
          </c:extLst>
        </c:ser>
        <c:ser>
          <c:idx val="5"/>
          <c:order val="5"/>
          <c:tx>
            <c:strRef>
              <c:f>Model!$C$224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3271D2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Model!$V$224:$Y$224</c:f>
              <c:numCache>
                <c:formatCode>_(#,##0_);\(#,##0\);_("–"_);_(@_)</c:formatCode>
                <c:ptCount val="4"/>
                <c:pt idx="0">
                  <c:v>2171.3450000000003</c:v>
                </c:pt>
                <c:pt idx="1">
                  <c:v>2593</c:v>
                </c:pt>
                <c:pt idx="2">
                  <c:v>2817</c:v>
                </c:pt>
                <c:pt idx="3">
                  <c:v>2559.5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B3-4358-A730-BA49FC5F6996}"/>
            </c:ext>
          </c:extLst>
        </c:ser>
        <c:ser>
          <c:idx val="6"/>
          <c:order val="6"/>
          <c:tx>
            <c:strRef>
              <c:f>Model!$C$225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FA621C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A621C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DE3-42C9-AD85-DDAA150BD1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E3-42C9-AD85-DDAA150BD1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E3-42C9-AD85-DDAA150BD1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DE3-42C9-AD85-DDAA150BD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Model!$V$6:$Y$6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Model!$V$225:$Y$225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B3-4358-A730-BA49FC5F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3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656101471"/>
        <c:crosses val="autoZero"/>
        <c:crossBetween val="between"/>
        <c:majorUnit val="300"/>
      </c:valAx>
      <c:spPr>
        <a:noFill/>
        <a:ln w="25400"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21537660371474E-4"/>
          <c:y val="0.11250357754528148"/>
          <c:w val="0.9986464304552477"/>
          <c:h val="0.77833643008681508"/>
        </c:manualLayout>
      </c:layout>
      <c:lineChart>
        <c:grouping val="standard"/>
        <c:varyColors val="0"/>
        <c:ser>
          <c:idx val="1"/>
          <c:order val="0"/>
          <c:tx>
            <c:strRef>
              <c:f>Model!$C$219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AFC8EE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Model!$AA$219:$AB$219</c:f>
              <c:numCache>
                <c:formatCode>_(#,##0_);\(#,##0\);_("–"_);_(@_)</c:formatCode>
                <c:ptCount val="2"/>
                <c:pt idx="0">
                  <c:v>5351.5360000000001</c:v>
                </c:pt>
                <c:pt idx="1">
                  <c:v>5351.5360000000001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1-4392-A695-90D4B9997AEB}"/>
            </c:ext>
          </c:extLst>
        </c:ser>
        <c:ser>
          <c:idx val="0"/>
          <c:order val="1"/>
          <c:tx>
            <c:strRef>
              <c:f>Model!$C$220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2747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727477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Model!$AA$220:$AB$220</c:f>
              <c:numCache>
                <c:formatCode>_(#,##0_);\(#,##0\);_("–"_);_(@_)</c:formatCode>
                <c:ptCount val="2"/>
                <c:pt idx="0">
                  <c:v>6739.5689999999995</c:v>
                </c:pt>
                <c:pt idx="1">
                  <c:v>6739.5689999999995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1-4392-A695-90D4B9997AEB}"/>
            </c:ext>
          </c:extLst>
        </c:ser>
        <c:ser>
          <c:idx val="3"/>
          <c:order val="2"/>
          <c:tx>
            <c:strRef>
              <c:f>Model!$C$221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Model!$AA$221:$AB$221</c:f>
              <c:numCache>
                <c:formatCode>_(#,##0_);\(#,##0\);_("–"_);_(@_)</c:formatCode>
                <c:ptCount val="2"/>
                <c:pt idx="0">
                  <c:v>7935.7960000000003</c:v>
                </c:pt>
                <c:pt idx="1">
                  <c:v>7935.7960000000003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1-4392-A695-90D4B9997AEB}"/>
            </c:ext>
          </c:extLst>
        </c:ser>
        <c:ser>
          <c:idx val="2"/>
          <c:order val="3"/>
          <c:tx>
            <c:strRef>
              <c:f>Model!$C$222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round/>
            </a:ln>
            <a:effectLst/>
          </c:spPr>
          <c:marker>
            <c:symbol val="none"/>
          </c:marker>
          <c:val>
            <c:numRef>
              <c:f>Model!$AA$222:$AB$222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B1-4392-A695-90D4B9997AEB}"/>
            </c:ext>
          </c:extLst>
        </c:ser>
        <c:ser>
          <c:idx val="4"/>
          <c:order val="4"/>
          <c:tx>
            <c:strRef>
              <c:f>Model!$C$223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FC8EE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AFC8EE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Model!$AA$223:$AB$223</c:f>
              <c:numCache>
                <c:formatCode>_(#,##0_);\(#,##0\);_("–"_);_(@_)</c:formatCode>
                <c:ptCount val="2"/>
                <c:pt idx="0">
                  <c:v>9116.57</c:v>
                </c:pt>
                <c:pt idx="1">
                  <c:v>9116.57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B1-4392-A695-90D4B9997AEB}"/>
            </c:ext>
          </c:extLst>
        </c:ser>
        <c:ser>
          <c:idx val="5"/>
          <c:order val="5"/>
          <c:tx>
            <c:strRef>
              <c:f>Model!$C$224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3271D2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3271D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Model!$AA$224:$AB$224</c:f>
              <c:numCache>
                <c:formatCode>_(#,##0_);\(#,##0\);_("–"_);_(@_)</c:formatCode>
                <c:ptCount val="2"/>
                <c:pt idx="0">
                  <c:v>10140.845000000001</c:v>
                </c:pt>
                <c:pt idx="1">
                  <c:v>10140.845000000001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B1-4392-A695-90D4B9997AEB}"/>
            </c:ext>
          </c:extLst>
        </c:ser>
        <c:ser>
          <c:idx val="6"/>
          <c:order val="6"/>
          <c:tx>
            <c:strRef>
              <c:f>Model!$C$225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FA621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rnd" cmpd="sng" algn="ctr">
                <a:solidFill>
                  <a:srgbClr val="FA621C"/>
                </a:solidFill>
                <a:prstDash val="sysDot"/>
                <a:round/>
                <a:headEnd type="none" w="med" len="med"/>
                <a:tailEnd type="none" w="med" len="med"/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FD-47D6-8B08-49DDA502E5B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D-47D6-8B08-49DDA502E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Model!$AA$225:$AB$225</c:f>
              <c:numCache>
                <c:formatCode>_(#,##0_);\(#,##0\);_("–"_);_(@_)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B1-4392-A695-90D4B999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10500"/>
          <c:min val="4200"/>
        </c:scaling>
        <c:delete val="1"/>
        <c:axPos val="l"/>
        <c:numFmt formatCode="_(#,##0_);\(#,##0\);_(&quot;–&quot;_);_(@_)" sourceLinked="1"/>
        <c:majorTickMark val="out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noFill/>
          <a:prstDash val="dash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FBFBF"/>
      </a:solidFill>
      <a:round/>
    </a:ln>
    <a:effectLst/>
  </c:spPr>
  <c:txPr>
    <a:bodyPr/>
    <a:lstStyle/>
    <a:p>
      <a:pPr>
        <a:defRPr>
          <a:latin typeface="Open Sans"/>
          <a:ea typeface="Open Sans"/>
          <a:cs typeface="Open San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</xdr:colOff>
      <xdr:row>15</xdr:row>
      <xdr:rowOff>0</xdr:rowOff>
    </xdr:from>
    <xdr:to>
      <xdr:col>27</xdr:col>
      <xdr:colOff>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FD6D55-57DA-4355-BD4E-BD27CE25B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29</xdr:row>
      <xdr:rowOff>186349</xdr:rowOff>
    </xdr:from>
    <xdr:to>
      <xdr:col>7</xdr:col>
      <xdr:colOff>1</xdr:colOff>
      <xdr:row>39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486C17-4FD8-4BFF-A5D2-ABB935DD2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19</xdr:col>
      <xdr:colOff>549086</xdr:colOff>
      <xdr:row>39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0134001-D3B2-4F90-8699-9DF48930A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20</xdr:col>
      <xdr:colOff>0</xdr:colOff>
      <xdr:row>35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62B65C1-6811-4DD4-B2F3-E685E2591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</xdr:colOff>
      <xdr:row>87</xdr:row>
      <xdr:rowOff>0</xdr:rowOff>
    </xdr:from>
    <xdr:to>
      <xdr:col>27</xdr:col>
      <xdr:colOff>0</xdr:colOff>
      <xdr:row>111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5D2ECF-046E-4649-BC0A-DDDEBB68F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101</xdr:row>
      <xdr:rowOff>186349</xdr:rowOff>
    </xdr:from>
    <xdr:to>
      <xdr:col>6</xdr:col>
      <xdr:colOff>575642</xdr:colOff>
      <xdr:row>111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A94C2D-8112-4318-A208-6BB308977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87</xdr:row>
      <xdr:rowOff>0</xdr:rowOff>
    </xdr:from>
    <xdr:to>
      <xdr:col>19</xdr:col>
      <xdr:colOff>549086</xdr:colOff>
      <xdr:row>111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E895A03-11C5-4BC2-B43F-F0C9731FD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</xdr:colOff>
      <xdr:row>159</xdr:row>
      <xdr:rowOff>0</xdr:rowOff>
    </xdr:from>
    <xdr:to>
      <xdr:col>27</xdr:col>
      <xdr:colOff>0</xdr:colOff>
      <xdr:row>183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550754-725E-4038-AC76-A5B070B2D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173</xdr:row>
      <xdr:rowOff>186349</xdr:rowOff>
    </xdr:from>
    <xdr:to>
      <xdr:col>7</xdr:col>
      <xdr:colOff>1</xdr:colOff>
      <xdr:row>183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F1C1C9-C383-4BCE-AA87-9ED2DCE24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159</xdr:row>
      <xdr:rowOff>0</xdr:rowOff>
    </xdr:from>
    <xdr:to>
      <xdr:col>19</xdr:col>
      <xdr:colOff>549086</xdr:colOff>
      <xdr:row>183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6CDA36-60EA-420F-8AFB-7A287F860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20</xdr:col>
      <xdr:colOff>0</xdr:colOff>
      <xdr:row>107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E1C0EF5-895D-4264-8643-A7419F718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174</xdr:row>
      <xdr:rowOff>0</xdr:rowOff>
    </xdr:from>
    <xdr:to>
      <xdr:col>20</xdr:col>
      <xdr:colOff>0</xdr:colOff>
      <xdr:row>179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4EC7C95-DAE9-4990-BE5B-F0272B274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66521D9-D09B-47C3-AAB5-58C7A0010F6D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c3f8f6f-3f32-4909-8632-2fbeca6b8472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szaighamali.github.io/zaighamali.github.io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10.bin"/><Relationship Id="rId7" Type="http://schemas.openxmlformats.org/officeDocument/2006/relationships/hyperlink" Target="https://szaighamali.github.io/zaighamali.github.io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C04C-6E22-4412-9C3A-B72F78759BE9}">
  <sheetPr codeName="Sheet1">
    <pageSetUpPr autoPageBreaks="0" fitToPage="1"/>
  </sheetPr>
  <dimension ref="A1:P28"/>
  <sheetViews>
    <sheetView showGridLines="0" tabSelected="1" zoomScaleNormal="100" zoomScaleSheetLayoutView="120" workbookViewId="0">
      <selection activeCell="I31" sqref="A30:I31"/>
    </sheetView>
  </sheetViews>
  <sheetFormatPr defaultColWidth="9.109375" defaultRowHeight="19.5" customHeight="1"/>
  <cols>
    <col min="1" max="1" width="4.5546875" style="155" customWidth="1"/>
    <col min="2" max="2" width="4.88671875" style="155" customWidth="1"/>
    <col min="3" max="3" width="22.6640625" style="155" customWidth="1"/>
    <col min="4" max="4" width="10.5546875" style="155" customWidth="1"/>
    <col min="5" max="5" width="17.5546875" style="155" bestFit="1" customWidth="1"/>
    <col min="6" max="7" width="10.5546875" style="155" customWidth="1"/>
    <col min="8" max="10" width="18.5546875" style="155" customWidth="1"/>
    <col min="11" max="13" width="10.5546875" style="155" customWidth="1"/>
    <col min="14" max="14" width="26.5546875" style="155" customWidth="1"/>
    <col min="15" max="15" width="10.5546875" style="155" customWidth="1"/>
    <col min="16" max="16" width="4.88671875" style="155" customWidth="1"/>
    <col min="17" max="16384" width="9.109375" style="155"/>
  </cols>
  <sheetData>
    <row r="1" spans="1:16" ht="19.5" customHeight="1" thickBot="1">
      <c r="A1" s="154"/>
    </row>
    <row r="2" spans="1:16" ht="19.5" customHeight="1" thickTop="1">
      <c r="B2" s="18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16" ht="42" customHeight="1">
      <c r="B3" s="186"/>
      <c r="C3" s="187" t="s">
        <v>37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1:16" ht="19.5" customHeight="1">
      <c r="B4" s="186"/>
      <c r="C4" s="189" t="s">
        <v>38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5" spans="1:16" ht="7.95" customHeight="1" thickBot="1">
      <c r="B5" s="186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1"/>
    </row>
    <row r="6" spans="1:16" ht="19.5" customHeight="1" thickTop="1">
      <c r="B6" s="156"/>
      <c r="P6" s="157"/>
    </row>
    <row r="7" spans="1:16" ht="28.5" customHeight="1">
      <c r="B7" s="156"/>
      <c r="C7" s="169" t="s">
        <v>29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75"/>
    </row>
    <row r="8" spans="1:16" ht="19.5" customHeight="1">
      <c r="B8" s="156"/>
      <c r="M8" s="158"/>
      <c r="P8" s="176"/>
    </row>
    <row r="9" spans="1:16" ht="19.5" customHeight="1">
      <c r="B9" s="156"/>
      <c r="P9" s="176"/>
    </row>
    <row r="10" spans="1:16" ht="19.5" customHeight="1">
      <c r="B10" s="156"/>
      <c r="C10" s="171" t="s">
        <v>30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7"/>
    </row>
    <row r="11" spans="1:16" ht="19.5" customHeight="1">
      <c r="B11" s="156"/>
      <c r="C11" s="160"/>
      <c r="D11" s="160"/>
      <c r="E11" s="160"/>
      <c r="F11" s="160"/>
      <c r="G11" s="160"/>
      <c r="H11" s="160"/>
      <c r="I11" s="160"/>
      <c r="J11" s="160"/>
      <c r="K11" s="159"/>
      <c r="P11" s="176"/>
    </row>
    <row r="12" spans="1:16" ht="19.5" customHeight="1">
      <c r="B12" s="156"/>
      <c r="C12" s="178" t="s">
        <v>31</v>
      </c>
      <c r="D12" s="160"/>
      <c r="E12" s="160"/>
      <c r="F12" s="179"/>
      <c r="G12" s="160"/>
      <c r="H12" s="160"/>
      <c r="I12" s="160"/>
      <c r="J12" s="160"/>
      <c r="P12" s="176"/>
    </row>
    <row r="13" spans="1:16" ht="19.5" customHeight="1">
      <c r="B13" s="156"/>
      <c r="C13" s="178" t="s">
        <v>32</v>
      </c>
      <c r="D13" s="160"/>
      <c r="E13" s="160"/>
      <c r="F13" s="179"/>
      <c r="G13" s="160"/>
      <c r="H13" s="160"/>
      <c r="I13" s="160"/>
      <c r="J13" s="160"/>
      <c r="K13" s="180"/>
      <c r="P13" s="176"/>
    </row>
    <row r="14" spans="1:16" ht="19.5" customHeight="1">
      <c r="B14" s="156"/>
      <c r="C14" s="178" t="s">
        <v>33</v>
      </c>
      <c r="D14" s="160"/>
      <c r="E14" s="160"/>
      <c r="F14" s="179"/>
      <c r="G14" s="160"/>
      <c r="H14" s="160"/>
      <c r="I14" s="160"/>
      <c r="J14" s="160"/>
      <c r="K14" s="180"/>
      <c r="P14" s="176"/>
    </row>
    <row r="15" spans="1:16" ht="19.5" customHeight="1">
      <c r="B15" s="156"/>
      <c r="C15" s="160"/>
      <c r="D15" s="160"/>
      <c r="E15" s="160"/>
      <c r="F15" s="160"/>
      <c r="G15" s="160"/>
      <c r="H15" s="160"/>
      <c r="I15" s="160"/>
      <c r="J15" s="160"/>
      <c r="O15" s="181"/>
      <c r="P15" s="176"/>
    </row>
    <row r="16" spans="1:16" ht="19.5" customHeight="1">
      <c r="B16" s="156"/>
      <c r="C16" s="160"/>
      <c r="D16" s="160"/>
      <c r="E16" s="160"/>
      <c r="F16" s="160"/>
      <c r="G16" s="160"/>
      <c r="H16" s="160"/>
      <c r="I16" s="160"/>
      <c r="J16" s="160"/>
      <c r="O16" s="181"/>
      <c r="P16" s="176"/>
    </row>
    <row r="17" spans="2:16" ht="19.5" customHeight="1">
      <c r="B17" s="156"/>
      <c r="C17" s="160"/>
      <c r="D17" s="160"/>
      <c r="E17" s="160"/>
      <c r="F17" s="160"/>
      <c r="G17" s="160"/>
      <c r="H17" s="160"/>
      <c r="I17" s="160"/>
      <c r="J17" s="160"/>
      <c r="N17" s="161"/>
      <c r="O17" s="162"/>
      <c r="P17" s="176"/>
    </row>
    <row r="18" spans="2:16" ht="19.5" customHeight="1">
      <c r="B18" s="156"/>
      <c r="C18" s="160"/>
      <c r="D18" s="160"/>
      <c r="E18" s="182"/>
      <c r="F18" s="182"/>
      <c r="G18" s="160"/>
      <c r="H18" s="160"/>
      <c r="I18" s="160"/>
      <c r="J18" s="160"/>
      <c r="N18" s="161"/>
      <c r="P18" s="176"/>
    </row>
    <row r="19" spans="2:16" ht="19.5" customHeight="1">
      <c r="B19" s="156"/>
      <c r="C19" s="183"/>
      <c r="D19" s="160"/>
      <c r="E19" s="160"/>
      <c r="F19" s="160"/>
      <c r="G19" s="160"/>
      <c r="H19" s="160"/>
      <c r="I19" s="160"/>
      <c r="J19" s="160"/>
      <c r="K19" s="159"/>
      <c r="L19" s="159"/>
      <c r="M19" s="159"/>
      <c r="N19" s="159"/>
      <c r="O19" s="159"/>
      <c r="P19" s="176"/>
    </row>
    <row r="20" spans="2:16" ht="19.5" customHeight="1">
      <c r="B20" s="156"/>
      <c r="C20" s="179"/>
      <c r="D20" s="184"/>
      <c r="E20" s="185"/>
      <c r="F20" s="160"/>
      <c r="G20" s="160"/>
      <c r="H20" s="160"/>
      <c r="I20" s="160"/>
      <c r="J20" s="160"/>
      <c r="K20" s="159"/>
      <c r="L20" s="159"/>
      <c r="M20" s="159"/>
      <c r="N20" s="159"/>
      <c r="O20" s="159"/>
      <c r="P20" s="176"/>
    </row>
    <row r="21" spans="2:16" ht="19.5" customHeight="1">
      <c r="B21" s="156"/>
      <c r="C21" s="179"/>
      <c r="D21" s="184"/>
      <c r="E21" s="185"/>
      <c r="F21" s="160"/>
      <c r="G21" s="160"/>
      <c r="H21" s="160"/>
      <c r="I21" s="160"/>
      <c r="J21" s="160"/>
      <c r="K21" s="159"/>
      <c r="L21" s="159"/>
      <c r="M21" s="159"/>
      <c r="N21" s="159"/>
      <c r="O21" s="159"/>
      <c r="P21" s="176"/>
    </row>
    <row r="22" spans="2:16" ht="19.5" customHeight="1">
      <c r="B22" s="156"/>
      <c r="C22" s="163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76"/>
    </row>
    <row r="23" spans="2:16" ht="19.5" customHeight="1" thickBot="1">
      <c r="B23" s="156"/>
      <c r="C23" s="163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76"/>
    </row>
    <row r="24" spans="2:16" ht="19.5" customHeight="1" thickTop="1">
      <c r="B24" s="156"/>
      <c r="C24" s="194" t="s">
        <v>39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2:16" ht="19.5" customHeight="1">
      <c r="B25" s="156"/>
      <c r="C25" s="192" t="s">
        <v>40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93"/>
    </row>
    <row r="26" spans="2:16" ht="19.5" customHeight="1" thickBot="1">
      <c r="B26" s="156"/>
      <c r="C26" s="197" t="s">
        <v>41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2:16" ht="19.5" customHeight="1" thickTop="1" thickBot="1">
      <c r="B27" s="164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3"/>
    </row>
    <row r="28" spans="2:16" ht="19.5" customHeight="1" thickTop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</row>
  </sheetData>
  <sheetProtection selectLockedCells="1"/>
  <customSheetViews>
    <customSheetView guid="{905B9DE0-7C18-43AF-B1B7-F49A83CCDB2E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1"/>
    </customSheetView>
    <customSheetView guid="{74AC29B0-B86D-42BF-A551-F2904390CB5B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2"/>
    </customSheetView>
    <customSheetView guid="{A20E2724-1348-4A87-AF8D-18C8CE357D1F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3"/>
    </customSheetView>
    <customSheetView guid="{AB86DDA9-4307-459F-9AF0-8058398AA2BB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4"/>
    </customSheetView>
    <customSheetView guid="{42021297-CA8E-4A89-B259-E9D2B7A9A44C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5"/>
    </customSheetView>
    <customSheetView guid="{00E66423-78FD-4825-BE59-94F5335DF6FD}" scale="135" showGridLines="0" fitToPage="1">
      <pageMargins left="0.31496062992126" right="0.31496062992126" top="0.31496062992126" bottom="0.31496062992126" header="0.31496062992126" footer="0.31496062992126"/>
      <printOptions horizontalCentered="1" verticalCentered="1"/>
      <pageSetup paperSize="5" orientation="landscape" r:id="rId6"/>
    </customSheetView>
  </customSheetViews>
  <mergeCells count="7">
    <mergeCell ref="C26:P26"/>
    <mergeCell ref="C3:P3"/>
    <mergeCell ref="C4:P4"/>
    <mergeCell ref="C7:P7"/>
    <mergeCell ref="C10:P10"/>
    <mergeCell ref="C24:P24"/>
    <mergeCell ref="C25:P25"/>
  </mergeCells>
  <hyperlinks>
    <hyperlink ref="C13" location="Model!A85" tooltip="Pricing" display="Pricing" xr:uid="{65A84B27-4648-477F-BE09-0DD652EA8495}"/>
    <hyperlink ref="C14" location="Model!A157" tooltip="Revenue" display="Revenue" xr:uid="{0AA850C6-6929-4FFE-B1B2-91A764D573FC}"/>
    <hyperlink ref="C12" location="Model!A13" tooltip="Volume" display="Volume" xr:uid="{9AEBA187-2FD6-45C0-88C7-575AEFB757EA}"/>
    <hyperlink ref="C26" r:id="rId7" tooltip="Zaigham Ali — Financial Modeling &amp; Analysis" xr:uid="{E4B84DBD-EE6F-43C5-8435-52C63449AFCB}"/>
  </hyperlinks>
  <printOptions horizontalCentered="1" verticalCentered="1"/>
  <pageMargins left="0.31496062992126" right="0.31496062992126" top="0.31496062992126" bottom="0.31496062992126" header="0.31496062992126" footer="0.31496062992126"/>
  <pageSetup paperSize="5" scale="82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25D5-3651-4F8E-B89E-1F31B00A0308}">
  <sheetPr>
    <pageSetUpPr autoPageBreaks="0"/>
  </sheetPr>
  <dimension ref="A1:AP228"/>
  <sheetViews>
    <sheetView showGridLines="0" topLeftCell="G1" zoomScaleNormal="100" zoomScaleSheetLayoutView="100" workbookViewId="0">
      <pane ySplit="1" topLeftCell="A200" activePane="bottomLeft" state="frozen"/>
      <selection pane="bottomLeft" activeCell="L205" sqref="L205"/>
    </sheetView>
  </sheetViews>
  <sheetFormatPr defaultColWidth="9.33203125" defaultRowHeight="15" customHeight="1" outlineLevelRow="1"/>
  <cols>
    <col min="1" max="1" width="3.6640625" style="1" customWidth="1"/>
    <col min="2" max="2" width="2.6640625" style="1" customWidth="1"/>
    <col min="3" max="3" width="8.6640625" style="1" customWidth="1"/>
    <col min="4" max="4" width="9.5546875" style="1" customWidth="1"/>
    <col min="5" max="7" width="8.6640625" style="1" customWidth="1"/>
    <col min="8" max="8" width="3.6640625" style="1" customWidth="1"/>
    <col min="9" max="20" width="8.33203125" style="1" customWidth="1"/>
    <col min="21" max="21" width="2.6640625" style="1" customWidth="1"/>
    <col min="22" max="25" width="9.6640625" style="1" customWidth="1"/>
    <col min="26" max="26" width="2.6640625" style="1" customWidth="1"/>
    <col min="27" max="27" width="9.6640625" style="1" customWidth="1"/>
    <col min="28" max="28" width="9.33203125" style="1" customWidth="1"/>
    <col min="29" max="30" width="2.6640625" style="1" customWidth="1"/>
    <col min="31" max="31" width="15" style="1" customWidth="1"/>
    <col min="32" max="32" width="1.6640625" style="1" customWidth="1"/>
    <col min="33" max="42" width="8.33203125" style="1" customWidth="1"/>
    <col min="43" max="16384" width="9.33203125" style="1"/>
  </cols>
  <sheetData>
    <row r="1" spans="1:42" ht="24" customHeight="1">
      <c r="A1" s="200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2"/>
      <c r="AE1" s="2"/>
      <c r="AF1" s="2"/>
      <c r="AG1" s="2"/>
      <c r="AH1" s="2"/>
      <c r="AI1" s="2"/>
    </row>
    <row r="2" spans="1:42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D2" s="2"/>
      <c r="AE2" s="2"/>
      <c r="AF2" s="2"/>
      <c r="AG2" s="2"/>
      <c r="AH2" s="2"/>
      <c r="AI2" s="2"/>
    </row>
    <row r="3" spans="1:42" s="5" customFormat="1" ht="15" customHeight="1">
      <c r="A3" s="3" t="s">
        <v>0</v>
      </c>
      <c r="B3" s="203" t="s">
        <v>26</v>
      </c>
      <c r="C3" s="203"/>
      <c r="D3" s="203"/>
      <c r="E3" s="203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4"/>
      <c r="AC3" s="4"/>
      <c r="AD3" s="4"/>
      <c r="AE3" s="4"/>
      <c r="AF3" s="4"/>
      <c r="AG3" s="4"/>
      <c r="AH3" s="4"/>
      <c r="AI3" s="2"/>
      <c r="AJ3" s="1"/>
      <c r="AK3" s="1"/>
      <c r="AL3" s="1"/>
    </row>
    <row r="4" spans="1:42" s="5" customFormat="1" ht="15" customHeight="1" outlineLevel="1">
      <c r="A4" s="3"/>
      <c r="B4" s="6"/>
      <c r="H4" s="7"/>
      <c r="I4" s="7"/>
      <c r="J4" s="7"/>
      <c r="K4" s="7"/>
      <c r="L4" s="7"/>
      <c r="M4" s="7"/>
      <c r="N4" s="7"/>
      <c r="O4" s="7"/>
      <c r="P4" s="7"/>
      <c r="Q4" s="8"/>
      <c r="R4" s="9"/>
      <c r="T4" s="9"/>
      <c r="U4" s="9"/>
      <c r="V4" s="9"/>
      <c r="W4" s="9"/>
      <c r="X4" s="9"/>
      <c r="Y4" s="9"/>
      <c r="Z4" s="4"/>
      <c r="AA4" s="4"/>
      <c r="AB4" s="4"/>
      <c r="AC4" s="4"/>
      <c r="AD4" s="4"/>
      <c r="AE4" s="4"/>
      <c r="AF4" s="4"/>
      <c r="AG4" s="4"/>
      <c r="AH4" s="4"/>
      <c r="AI4" s="2"/>
      <c r="AJ4" s="1"/>
      <c r="AK4" s="1"/>
      <c r="AL4" s="1"/>
    </row>
    <row r="5" spans="1:42" s="5" customFormat="1" ht="15" customHeight="1" outlineLevel="1">
      <c r="A5" s="3"/>
      <c r="B5" s="10"/>
      <c r="C5" s="11" t="s">
        <v>18</v>
      </c>
      <c r="D5" s="12"/>
      <c r="E5" s="205">
        <v>46023</v>
      </c>
      <c r="F5" s="13"/>
      <c r="H5" s="14"/>
      <c r="I5" s="15">
        <f>CHOOSE(MONTH(I6),1,1,1,2,2,2,3,3,3,4,4,4)</f>
        <v>1</v>
      </c>
      <c r="J5" s="16">
        <f t="shared" ref="J5:T5" si="0">CHOOSE(MONTH(J6),1,1,1,2,2,2,3,3,3,4,4,4)</f>
        <v>1</v>
      </c>
      <c r="K5" s="17">
        <f t="shared" si="0"/>
        <v>1</v>
      </c>
      <c r="L5" s="18">
        <f t="shared" si="0"/>
        <v>2</v>
      </c>
      <c r="M5" s="16">
        <f t="shared" si="0"/>
        <v>2</v>
      </c>
      <c r="N5" s="19">
        <f t="shared" si="0"/>
        <v>2</v>
      </c>
      <c r="O5" s="18">
        <f t="shared" si="0"/>
        <v>3</v>
      </c>
      <c r="P5" s="16">
        <f t="shared" si="0"/>
        <v>3</v>
      </c>
      <c r="Q5" s="19">
        <f t="shared" si="0"/>
        <v>3</v>
      </c>
      <c r="R5" s="20">
        <f t="shared" si="0"/>
        <v>4</v>
      </c>
      <c r="S5" s="21">
        <f t="shared" si="0"/>
        <v>4</v>
      </c>
      <c r="T5" s="19">
        <f t="shared" si="0"/>
        <v>4</v>
      </c>
      <c r="U5" s="13"/>
      <c r="V5" s="9"/>
      <c r="W5" s="9"/>
      <c r="X5" s="9"/>
      <c r="Y5" s="9"/>
      <c r="Z5" s="9"/>
      <c r="AA5" s="9"/>
      <c r="AB5" s="9"/>
      <c r="AD5" s="4"/>
      <c r="AE5" s="4"/>
      <c r="AF5" s="4"/>
      <c r="AG5" s="4"/>
      <c r="AH5" s="4"/>
      <c r="AI5" s="2"/>
      <c r="AJ5" s="1"/>
      <c r="AK5" s="22"/>
      <c r="AL5" s="1"/>
    </row>
    <row r="6" spans="1:42" s="8" customFormat="1" ht="15" customHeight="1" outlineLevel="1" thickBot="1">
      <c r="A6" s="3"/>
      <c r="C6" s="23" t="s">
        <v>19</v>
      </c>
      <c r="D6" s="24"/>
      <c r="E6" s="206">
        <v>2026</v>
      </c>
      <c r="F6" s="25"/>
      <c r="H6" s="14"/>
      <c r="I6" s="26">
        <f>DATE(E6,1,1)</f>
        <v>46023</v>
      </c>
      <c r="J6" s="27">
        <f>EDATE(I6,1)</f>
        <v>46054</v>
      </c>
      <c r="K6" s="27">
        <f t="shared" ref="K6:T6" si="1">EDATE(J6,1)</f>
        <v>46082</v>
      </c>
      <c r="L6" s="28">
        <f t="shared" si="1"/>
        <v>46113</v>
      </c>
      <c r="M6" s="27">
        <f t="shared" si="1"/>
        <v>46143</v>
      </c>
      <c r="N6" s="27">
        <f t="shared" si="1"/>
        <v>46174</v>
      </c>
      <c r="O6" s="28">
        <f t="shared" si="1"/>
        <v>46204</v>
      </c>
      <c r="P6" s="27">
        <f t="shared" si="1"/>
        <v>46235</v>
      </c>
      <c r="Q6" s="27">
        <f t="shared" si="1"/>
        <v>46266</v>
      </c>
      <c r="R6" s="28">
        <f t="shared" si="1"/>
        <v>46296</v>
      </c>
      <c r="S6" s="27">
        <f t="shared" si="1"/>
        <v>46327</v>
      </c>
      <c r="T6" s="27">
        <f t="shared" si="1"/>
        <v>46357</v>
      </c>
      <c r="U6" s="29"/>
      <c r="V6" s="30">
        <v>1</v>
      </c>
      <c r="W6" s="17">
        <f>V6+1</f>
        <v>2</v>
      </c>
      <c r="X6" s="17">
        <f>W6+1</f>
        <v>3</v>
      </c>
      <c r="Y6" s="17">
        <f>X6+1</f>
        <v>4</v>
      </c>
      <c r="Z6" s="31"/>
      <c r="AA6" s="32" t="s">
        <v>5</v>
      </c>
      <c r="AB6" s="31"/>
      <c r="AD6" s="4"/>
      <c r="AE6" s="4"/>
      <c r="AF6" s="4"/>
      <c r="AG6" s="4"/>
      <c r="AH6" s="4"/>
      <c r="AI6" s="4"/>
      <c r="AJ6" s="4"/>
      <c r="AK6" s="4"/>
      <c r="AL6" s="4"/>
    </row>
    <row r="7" spans="1:42" s="4" customFormat="1" ht="15" customHeight="1" outlineLevel="1">
      <c r="A7" s="3"/>
      <c r="C7" s="33"/>
      <c r="D7" s="34"/>
      <c r="E7" s="34"/>
      <c r="F7" s="8"/>
      <c r="G7" s="8"/>
      <c r="H7" s="8"/>
      <c r="I7" s="207">
        <f>IF(I$6&lt;=$E$5,1,0)</f>
        <v>1</v>
      </c>
      <c r="J7" s="207">
        <f t="shared" ref="J7:T7" si="2">IF(J$6&lt;=$E$5,1,0)</f>
        <v>0</v>
      </c>
      <c r="K7" s="207">
        <f t="shared" si="2"/>
        <v>0</v>
      </c>
      <c r="L7" s="207">
        <f t="shared" si="2"/>
        <v>0</v>
      </c>
      <c r="M7" s="207">
        <f t="shared" si="2"/>
        <v>0</v>
      </c>
      <c r="N7" s="207">
        <f t="shared" si="2"/>
        <v>0</v>
      </c>
      <c r="O7" s="207">
        <f t="shared" si="2"/>
        <v>0</v>
      </c>
      <c r="P7" s="207">
        <f t="shared" si="2"/>
        <v>0</v>
      </c>
      <c r="Q7" s="207">
        <f t="shared" si="2"/>
        <v>0</v>
      </c>
      <c r="R7" s="207">
        <f t="shared" si="2"/>
        <v>0</v>
      </c>
      <c r="S7" s="207">
        <f t="shared" si="2"/>
        <v>0</v>
      </c>
      <c r="T7" s="207">
        <f t="shared" si="2"/>
        <v>0</v>
      </c>
      <c r="U7" s="208"/>
      <c r="V7" s="207">
        <f>IF(SUMIFS($I7:$T7,$I$5:$T$5,V$6)=3,1,0)</f>
        <v>0</v>
      </c>
      <c r="W7" s="207">
        <f>IF(SUMIFS($I7:$T7,$I$5:$T$5,W$6)=3,1,0)</f>
        <v>0</v>
      </c>
      <c r="X7" s="207">
        <f>IF(SUMIFS($I7:$T7,$I$5:$T$5,X$6)=3,1,0)</f>
        <v>0</v>
      </c>
      <c r="Y7" s="207">
        <f>IF(SUMIFS($I7:$T7,$I$5:$T$5,Y$6)=3,1,0)</f>
        <v>0</v>
      </c>
      <c r="Z7" s="208"/>
      <c r="AA7" s="207">
        <f>IF(SUM(V7:Y7)=4,1,0)</f>
        <v>0</v>
      </c>
      <c r="AB7" s="1"/>
    </row>
    <row r="8" spans="1:42" s="4" customFormat="1" ht="15" customHeight="1" outlineLevel="1">
      <c r="C8" s="35"/>
      <c r="E8" s="35"/>
      <c r="Y8" s="36"/>
      <c r="Z8" s="36"/>
      <c r="AA8" s="36"/>
      <c r="AL8" s="37"/>
      <c r="AM8" s="35"/>
      <c r="AN8" s="38"/>
      <c r="AO8" s="38"/>
    </row>
    <row r="9" spans="1:42" s="4" customFormat="1" ht="15" customHeight="1" outlineLevel="1" thickBot="1">
      <c r="C9" s="39" t="s">
        <v>34</v>
      </c>
      <c r="D9" s="40"/>
      <c r="E9" s="209" t="s">
        <v>12</v>
      </c>
      <c r="G9" s="41" t="s">
        <v>8</v>
      </c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5"/>
      <c r="W9" s="46"/>
      <c r="X9" s="46"/>
      <c r="Y9" s="46"/>
      <c r="Z9" s="47"/>
      <c r="AA9" s="48"/>
      <c r="AB9" s="44"/>
      <c r="AL9" s="37"/>
      <c r="AM9" s="35"/>
      <c r="AN9" s="38"/>
      <c r="AO9" s="38"/>
    </row>
    <row r="10" spans="1:42" s="4" customFormat="1" ht="15" customHeight="1" outlineLevel="1">
      <c r="C10" s="24"/>
      <c r="D10" s="37"/>
      <c r="E10" s="35"/>
      <c r="G10" s="41" t="s">
        <v>9</v>
      </c>
      <c r="I10" s="49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44"/>
      <c r="V10" s="51"/>
      <c r="W10" s="52"/>
      <c r="X10" s="52"/>
      <c r="Y10" s="52"/>
      <c r="Z10" s="47"/>
      <c r="AA10" s="53"/>
      <c r="AB10" s="44"/>
    </row>
    <row r="11" spans="1:42" s="4" customFormat="1" ht="15" customHeight="1" outlineLevel="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6"/>
      <c r="W11" s="56"/>
      <c r="X11" s="210"/>
      <c r="Y11" s="210"/>
      <c r="Z11" s="56"/>
      <c r="AA11" s="56"/>
      <c r="AB11" s="2"/>
    </row>
    <row r="12" spans="1:42" ht="1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42" s="5" customFormat="1" ht="15" customHeight="1">
      <c r="A13" s="3" t="s">
        <v>0</v>
      </c>
      <c r="B13" s="211" t="s">
        <v>20</v>
      </c>
      <c r="C13" s="211"/>
      <c r="D13" s="211"/>
      <c r="E13" s="212"/>
      <c r="F13" s="212"/>
      <c r="G13" s="212"/>
      <c r="H13" s="212"/>
      <c r="I13" s="212"/>
      <c r="J13" s="212"/>
      <c r="K13" s="212"/>
      <c r="L13" s="213"/>
      <c r="M13" s="20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57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5" customFormat="1" ht="15" customHeight="1" outlineLevel="1">
      <c r="A14" s="3"/>
      <c r="E14" s="57"/>
      <c r="F14" s="57"/>
      <c r="G14" s="57"/>
      <c r="H14" s="57"/>
      <c r="I14" s="5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9"/>
      <c r="W14" s="9"/>
      <c r="X14" s="9"/>
      <c r="Y14" s="9"/>
      <c r="Z14" s="9"/>
      <c r="AB14" s="9"/>
      <c r="AC14" s="1"/>
    </row>
    <row r="15" spans="1:42" s="4" customFormat="1" ht="14.25" customHeight="1" outlineLevel="1">
      <c r="A15" s="8"/>
      <c r="B15" s="58" t="s">
        <v>27</v>
      </c>
      <c r="L15" s="59" t="s">
        <v>1</v>
      </c>
      <c r="M15" s="8"/>
      <c r="N15" s="8"/>
      <c r="O15" s="8"/>
      <c r="P15" s="8"/>
      <c r="S15" s="60"/>
      <c r="T15" s="60" t="str">
        <f>$E$9</f>
        <v>YEARS</v>
      </c>
      <c r="V15" s="59" t="s">
        <v>2</v>
      </c>
      <c r="W15" s="8"/>
      <c r="X15" s="8"/>
      <c r="Y15" s="8"/>
      <c r="Z15" s="8"/>
      <c r="AA15" s="60" t="str">
        <f>$E$9</f>
        <v>YEARS</v>
      </c>
      <c r="AC15" s="1"/>
      <c r="AD15" s="8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4" customFormat="1" ht="15" customHeight="1" outlineLevel="1">
      <c r="A16" s="8"/>
      <c r="L16" s="61"/>
      <c r="M16" s="8"/>
      <c r="N16" s="8"/>
      <c r="O16" s="8"/>
      <c r="P16" s="8"/>
      <c r="Q16" s="8"/>
      <c r="V16" s="8"/>
      <c r="W16" s="8"/>
      <c r="X16" s="8"/>
      <c r="Y16" s="8"/>
      <c r="Z16" s="8"/>
      <c r="AA16" s="8"/>
      <c r="AC16" s="1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4" customFormat="1" ht="15" customHeight="1" outlineLevel="1">
      <c r="A17" s="8"/>
      <c r="B17" s="62" t="str">
        <f>CONCATENATE(TEXT($E$5,"mmmm")," Results")</f>
        <v>January Results</v>
      </c>
      <c r="C17" s="8"/>
      <c r="D17" s="63"/>
      <c r="E17" s="63"/>
      <c r="F17" s="63"/>
      <c r="I17" s="64"/>
      <c r="L17" s="24"/>
      <c r="M17" s="8"/>
      <c r="N17" s="8"/>
      <c r="O17" s="65"/>
      <c r="P17" s="65"/>
      <c r="Q17" s="65"/>
      <c r="V17" s="8"/>
      <c r="W17" s="8"/>
      <c r="X17" s="8"/>
      <c r="Y17" s="8"/>
      <c r="Z17" s="8"/>
      <c r="AA17" s="8"/>
      <c r="AC17" s="1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4" customFormat="1" ht="15" customHeight="1" outlineLevel="1">
      <c r="A18" s="8"/>
      <c r="B18" s="66" t="s">
        <v>35</v>
      </c>
      <c r="L18" s="24"/>
      <c r="M18" s="8"/>
      <c r="N18" s="8"/>
      <c r="O18" s="65"/>
      <c r="P18" s="65"/>
      <c r="Q18" s="65"/>
      <c r="V18" s="8"/>
      <c r="W18" s="8"/>
      <c r="X18" s="8"/>
      <c r="Y18" s="8"/>
      <c r="Z18" s="8"/>
      <c r="AA18" s="8"/>
      <c r="AC18" s="1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4" customFormat="1" ht="15" customHeight="1" outlineLevel="1">
      <c r="A19" s="8"/>
      <c r="B19" s="66" t="s">
        <v>35</v>
      </c>
      <c r="L19" s="8"/>
      <c r="M19" s="8"/>
      <c r="N19" s="8"/>
      <c r="O19" s="8"/>
      <c r="P19" s="8"/>
      <c r="Q19" s="8"/>
      <c r="V19" s="8"/>
      <c r="W19" s="8"/>
      <c r="X19" s="8"/>
      <c r="Y19" s="8"/>
      <c r="Z19" s="8"/>
      <c r="AA19" s="8"/>
      <c r="AC19" s="1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4" customFormat="1" ht="15" customHeight="1" outlineLevel="1">
      <c r="A20" s="8"/>
      <c r="B20" s="8"/>
      <c r="C20" s="8"/>
      <c r="D20" s="8"/>
      <c r="E20" s="8"/>
      <c r="F20" s="8"/>
      <c r="G20" s="8"/>
      <c r="H20" s="8"/>
      <c r="I20" s="8"/>
      <c r="J20" s="8"/>
      <c r="L20" s="61"/>
      <c r="M20" s="8"/>
      <c r="N20" s="8"/>
      <c r="O20" s="8"/>
      <c r="P20" s="8"/>
      <c r="Q20" s="8"/>
      <c r="V20" s="8"/>
      <c r="W20" s="8"/>
      <c r="X20" s="8"/>
      <c r="Y20" s="8"/>
      <c r="Z20" s="8"/>
      <c r="AA20" s="8"/>
      <c r="AC20" s="1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4" customFormat="1" ht="15" customHeight="1" outlineLevel="1">
      <c r="A21" s="8"/>
      <c r="B21" s="62" t="str">
        <f>CONCATENATE($E$6," Forecast")</f>
        <v>2026 Forecast</v>
      </c>
      <c r="D21" s="63"/>
      <c r="E21" s="63"/>
      <c r="L21" s="24"/>
      <c r="M21" s="8"/>
      <c r="N21" s="8"/>
      <c r="O21" s="65"/>
      <c r="P21" s="65"/>
      <c r="Q21" s="65"/>
      <c r="V21" s="8"/>
      <c r="W21" s="8"/>
      <c r="X21" s="8"/>
      <c r="Y21" s="8"/>
      <c r="Z21" s="8"/>
      <c r="AA21" s="8"/>
      <c r="AC21" s="1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4" customFormat="1" ht="15" customHeight="1" outlineLevel="1">
      <c r="A22" s="8"/>
      <c r="B22" s="66" t="s">
        <v>35</v>
      </c>
      <c r="L22" s="24"/>
      <c r="M22" s="8"/>
      <c r="N22" s="8"/>
      <c r="O22" s="65"/>
      <c r="P22" s="65"/>
      <c r="Q22" s="65"/>
      <c r="V22" s="8"/>
      <c r="W22" s="8"/>
      <c r="X22" s="8"/>
      <c r="Y22" s="8"/>
      <c r="Z22" s="8"/>
      <c r="AA22" s="8"/>
      <c r="AC22" s="1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4" customFormat="1" ht="15" customHeight="1" outlineLevel="1">
      <c r="A23" s="8"/>
      <c r="B23" s="66" t="s">
        <v>35</v>
      </c>
      <c r="L23" s="8"/>
      <c r="M23" s="8"/>
      <c r="N23" s="8"/>
      <c r="O23" s="8"/>
      <c r="P23" s="8"/>
      <c r="Q23" s="8"/>
      <c r="V23" s="8"/>
      <c r="W23" s="8"/>
      <c r="X23" s="8"/>
      <c r="Y23" s="8"/>
      <c r="Z23" s="8"/>
      <c r="AA23" s="8"/>
      <c r="AC23" s="1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4" customFormat="1" ht="15" customHeight="1" outlineLevel="1">
      <c r="A24" s="8"/>
      <c r="L24" s="61"/>
      <c r="M24" s="8"/>
      <c r="N24" s="8"/>
      <c r="O24" s="215"/>
      <c r="P24" s="215"/>
      <c r="Q24" s="215"/>
      <c r="V24" s="8"/>
      <c r="W24" s="8"/>
      <c r="X24" s="8"/>
      <c r="Y24" s="8"/>
      <c r="Z24" s="8"/>
      <c r="AA24" s="8"/>
      <c r="AC24" s="1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4" customFormat="1" ht="15" customHeight="1" outlineLevel="1">
      <c r="A25" s="8"/>
      <c r="B25" s="62" t="str">
        <f>CONCATENATE($E$6+1," Forecast")</f>
        <v>2027 Forecast</v>
      </c>
      <c r="D25" s="64"/>
      <c r="E25" s="64"/>
      <c r="L25" s="24"/>
      <c r="M25" s="8"/>
      <c r="N25" s="8"/>
      <c r="O25" s="65"/>
      <c r="P25" s="65"/>
      <c r="Q25" s="65"/>
      <c r="V25" s="8"/>
      <c r="W25" s="8"/>
      <c r="X25" s="8"/>
      <c r="Y25" s="8"/>
      <c r="Z25" s="8"/>
      <c r="AA25" s="8"/>
      <c r="AC25" s="1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4" customFormat="1" ht="15" customHeight="1" outlineLevel="1">
      <c r="A26" s="8"/>
      <c r="B26" s="66" t="s">
        <v>35</v>
      </c>
      <c r="L26" s="24"/>
      <c r="M26" s="8"/>
      <c r="N26" s="8"/>
      <c r="O26" s="65"/>
      <c r="P26" s="65"/>
      <c r="Q26" s="65"/>
      <c r="V26" s="8"/>
      <c r="W26" s="8"/>
      <c r="X26" s="8"/>
      <c r="Y26" s="8"/>
      <c r="Z26" s="8"/>
      <c r="AA26" s="8"/>
      <c r="AC26" s="1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4" customFormat="1" ht="15" customHeight="1" outlineLevel="1">
      <c r="A27" s="8"/>
      <c r="B27" s="66" t="s">
        <v>35</v>
      </c>
      <c r="L27" s="24"/>
      <c r="M27" s="8"/>
      <c r="N27" s="8"/>
      <c r="O27" s="65"/>
      <c r="P27" s="65"/>
      <c r="Q27" s="65"/>
      <c r="V27" s="8"/>
      <c r="W27" s="8"/>
      <c r="X27" s="8"/>
      <c r="Y27" s="8"/>
      <c r="Z27" s="8"/>
      <c r="AA27" s="8"/>
      <c r="AC27" s="1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4" customFormat="1" ht="15" customHeight="1" outlineLevel="1">
      <c r="A28" s="8"/>
      <c r="L28" s="8"/>
      <c r="M28" s="8"/>
      <c r="N28" s="8"/>
      <c r="O28" s="8"/>
      <c r="P28" s="8"/>
      <c r="Q28" s="8"/>
      <c r="V28" s="8"/>
      <c r="W28" s="8"/>
      <c r="X28" s="8"/>
      <c r="Y28" s="8"/>
      <c r="Z28" s="8"/>
      <c r="AA28" s="8"/>
      <c r="AC28" s="1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4" customFormat="1" ht="15" customHeight="1" outlineLevel="1">
      <c r="A29" s="8"/>
      <c r="B29" s="66"/>
      <c r="C29" s="66"/>
      <c r="D29" s="66"/>
      <c r="L29" s="8"/>
      <c r="M29" s="8"/>
      <c r="N29" s="8"/>
      <c r="O29" s="8"/>
      <c r="P29" s="8"/>
      <c r="Q29" s="8"/>
      <c r="V29" s="8"/>
      <c r="W29" s="8"/>
      <c r="X29" s="8"/>
      <c r="Y29" s="8"/>
      <c r="Z29" s="8"/>
      <c r="AA29" s="8"/>
      <c r="AC29" s="1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4" customFormat="1" ht="15" customHeight="1" outlineLevel="1">
      <c r="A30" s="8"/>
      <c r="C30" s="59" t="s">
        <v>3</v>
      </c>
      <c r="D30" s="59"/>
      <c r="E30" s="8"/>
      <c r="F30" s="8"/>
      <c r="G30" s="60" t="str">
        <f>$E$9</f>
        <v>YEARS</v>
      </c>
      <c r="H30" s="216"/>
      <c r="I30" s="68" t="s">
        <v>4</v>
      </c>
      <c r="L30" s="61"/>
      <c r="M30" s="61"/>
      <c r="N30" s="61"/>
      <c r="O30" s="8"/>
      <c r="P30" s="8"/>
      <c r="Q30" s="8"/>
      <c r="R30" s="8"/>
      <c r="S30" s="8"/>
      <c r="T30" s="8"/>
      <c r="U30" s="8"/>
      <c r="AC30" s="1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4" customFormat="1" ht="15" customHeight="1" outlineLevel="1">
      <c r="A31" s="8"/>
      <c r="B31" s="8"/>
      <c r="C31" s="8"/>
      <c r="D31" s="8"/>
      <c r="E31" s="8"/>
      <c r="F31" s="8"/>
      <c r="L31" s="24"/>
      <c r="M31" s="24"/>
      <c r="N31" s="24"/>
      <c r="O31" s="65"/>
      <c r="P31" s="65"/>
      <c r="Q31" s="65"/>
      <c r="R31" s="8"/>
      <c r="S31" s="8"/>
      <c r="T31" s="8"/>
      <c r="U31" s="8"/>
      <c r="AC31" s="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4" customFormat="1" ht="15" customHeight="1" outlineLevel="1">
      <c r="A32" s="8"/>
      <c r="B32" s="8"/>
      <c r="C32" s="8"/>
      <c r="D32" s="8"/>
      <c r="E32" s="8"/>
      <c r="F32" s="8"/>
      <c r="L32" s="24"/>
      <c r="M32" s="24"/>
      <c r="N32" s="24"/>
      <c r="O32" s="65"/>
      <c r="P32" s="65"/>
      <c r="Q32" s="65"/>
      <c r="R32" s="8"/>
      <c r="S32" s="8"/>
      <c r="T32" s="8"/>
      <c r="U32" s="8"/>
      <c r="AC32" s="1"/>
      <c r="AD32" s="8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4" customFormat="1" ht="15" customHeight="1" outlineLevel="1">
      <c r="A33" s="8"/>
      <c r="B33" s="8"/>
      <c r="C33" s="8"/>
      <c r="D33" s="8"/>
      <c r="E33" s="8"/>
      <c r="F33" s="8"/>
      <c r="L33" s="24"/>
      <c r="M33" s="69"/>
      <c r="N33" s="69"/>
      <c r="O33" s="65"/>
      <c r="P33" s="65"/>
      <c r="Q33" s="65"/>
      <c r="R33" s="8"/>
      <c r="S33" s="8"/>
      <c r="T33" s="8"/>
      <c r="U33" s="8"/>
      <c r="AC33" s="1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4" customFormat="1" ht="15" customHeight="1" outlineLevel="1">
      <c r="A34" s="8"/>
      <c r="B34" s="8"/>
      <c r="C34" s="8"/>
      <c r="D34" s="8"/>
      <c r="E34" s="8"/>
      <c r="F34" s="8"/>
      <c r="L34" s="24"/>
      <c r="M34" s="69"/>
      <c r="N34" s="69"/>
      <c r="O34" s="65"/>
      <c r="P34" s="65"/>
      <c r="Q34" s="65"/>
      <c r="R34" s="8"/>
      <c r="S34" s="8"/>
      <c r="T34" s="8"/>
      <c r="U34" s="8"/>
      <c r="AC34" s="1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4" customFormat="1" ht="15" customHeight="1" outlineLevel="1">
      <c r="A35" s="8"/>
      <c r="B35" s="8"/>
      <c r="C35" s="8"/>
      <c r="D35" s="8"/>
      <c r="E35" s="8"/>
      <c r="F35" s="8"/>
      <c r="L35" s="24"/>
      <c r="M35" s="69"/>
      <c r="N35" s="69"/>
      <c r="O35" s="65"/>
      <c r="P35" s="65"/>
      <c r="Q35" s="65"/>
      <c r="R35" s="8"/>
      <c r="S35" s="8"/>
      <c r="T35" s="8"/>
      <c r="U35" s="8"/>
      <c r="AC35" s="1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4" customFormat="1" ht="15" customHeight="1" outlineLevel="1">
      <c r="A36" s="8"/>
      <c r="B36" s="8"/>
      <c r="C36" s="8"/>
      <c r="D36" s="8"/>
      <c r="E36" s="8"/>
      <c r="F36" s="8"/>
      <c r="L36" s="24"/>
      <c r="M36" s="69"/>
      <c r="N36" s="69"/>
      <c r="O36" s="65"/>
      <c r="P36" s="65"/>
      <c r="Q36" s="65"/>
      <c r="R36" s="8"/>
      <c r="S36" s="8"/>
      <c r="T36" s="8"/>
      <c r="U36" s="8"/>
      <c r="AC36" s="1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4" customFormat="1" ht="15" customHeight="1" outlineLevel="1">
      <c r="A37" s="8"/>
      <c r="B37" s="8"/>
      <c r="C37" s="8"/>
      <c r="D37" s="8"/>
      <c r="E37" s="8"/>
      <c r="F37" s="8"/>
      <c r="L37" s="24"/>
      <c r="M37" s="69"/>
      <c r="N37" s="69"/>
      <c r="O37" s="65"/>
      <c r="P37" s="65"/>
      <c r="Q37" s="65"/>
      <c r="R37" s="8"/>
      <c r="S37" s="8"/>
      <c r="T37" s="8"/>
      <c r="U37" s="8"/>
      <c r="AC37" s="1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4" customFormat="1" ht="15" customHeight="1" outlineLevel="1">
      <c r="A38" s="8"/>
      <c r="B38" s="8"/>
      <c r="C38" s="8"/>
      <c r="D38" s="8"/>
      <c r="E38" s="8"/>
      <c r="F38" s="8"/>
      <c r="L38" s="24"/>
      <c r="M38" s="69"/>
      <c r="N38" s="69"/>
      <c r="O38" s="65"/>
      <c r="P38" s="65"/>
      <c r="Q38" s="65"/>
      <c r="R38" s="8"/>
      <c r="S38" s="8"/>
      <c r="T38" s="8"/>
      <c r="U38" s="8"/>
      <c r="AC38" s="1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4" customFormat="1" ht="15" customHeight="1" outlineLevel="1">
      <c r="A39" s="8"/>
      <c r="B39" s="8"/>
      <c r="C39" s="8"/>
      <c r="D39" s="8"/>
      <c r="E39" s="8"/>
      <c r="F39" s="8"/>
      <c r="L39" s="24"/>
      <c r="M39" s="69"/>
      <c r="N39" s="69"/>
      <c r="O39" s="65"/>
      <c r="P39" s="65"/>
      <c r="Q39" s="65"/>
      <c r="R39" s="8"/>
      <c r="S39" s="8"/>
      <c r="T39" s="8"/>
      <c r="U39" s="8"/>
      <c r="AC39" s="1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4" customFormat="1" ht="15" customHeight="1" outlineLevel="1">
      <c r="A40" s="8"/>
      <c r="B40" s="8"/>
      <c r="C40" s="8"/>
      <c r="D40" s="8"/>
      <c r="E40" s="8"/>
      <c r="F40" s="8"/>
      <c r="L40" s="24"/>
      <c r="M40" s="69"/>
      <c r="N40" s="69"/>
      <c r="O40" s="65"/>
      <c r="P40" s="65"/>
      <c r="Q40" s="65"/>
      <c r="R40" s="8"/>
      <c r="S40" s="8"/>
      <c r="T40" s="8"/>
      <c r="U40" s="8"/>
      <c r="AC40" s="1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s="5" customFormat="1" ht="15" customHeight="1" outlineLevel="1">
      <c r="A41" s="10"/>
      <c r="E41" s="217"/>
      <c r="F41" s="217"/>
      <c r="G41" s="217"/>
      <c r="H41" s="217"/>
      <c r="I41" s="218"/>
      <c r="J41" s="57"/>
      <c r="K41" s="57"/>
      <c r="L41" s="7"/>
      <c r="O41" s="8"/>
      <c r="P41" s="8"/>
      <c r="Q41" s="8"/>
      <c r="R41" s="8"/>
      <c r="S41" s="8"/>
      <c r="T41" s="8"/>
      <c r="U41" s="8"/>
      <c r="W41" s="8"/>
      <c r="X41" s="8"/>
      <c r="Y41" s="8"/>
      <c r="Z41" s="8"/>
      <c r="AA41" s="8"/>
      <c r="AC41" s="1"/>
      <c r="AD41" s="4"/>
    </row>
    <row r="42" spans="1:42" s="8" customFormat="1" ht="15" customHeight="1" outlineLevel="1" thickBot="1">
      <c r="A42" s="54"/>
      <c r="C42" s="58"/>
      <c r="D42" s="71"/>
      <c r="I42" s="72">
        <f>I$6</f>
        <v>46023</v>
      </c>
      <c r="J42" s="73">
        <f t="shared" ref="J42:Y42" si="3">J$6</f>
        <v>46054</v>
      </c>
      <c r="K42" s="73">
        <f t="shared" si="3"/>
        <v>46082</v>
      </c>
      <c r="L42" s="74">
        <f t="shared" si="3"/>
        <v>46113</v>
      </c>
      <c r="M42" s="73">
        <f t="shared" si="3"/>
        <v>46143</v>
      </c>
      <c r="N42" s="73">
        <f t="shared" si="3"/>
        <v>46174</v>
      </c>
      <c r="O42" s="74">
        <f t="shared" si="3"/>
        <v>46204</v>
      </c>
      <c r="P42" s="73">
        <f t="shared" si="3"/>
        <v>46235</v>
      </c>
      <c r="Q42" s="73">
        <f t="shared" si="3"/>
        <v>46266</v>
      </c>
      <c r="R42" s="74">
        <f t="shared" si="3"/>
        <v>46296</v>
      </c>
      <c r="S42" s="73">
        <f t="shared" si="3"/>
        <v>46327</v>
      </c>
      <c r="T42" s="73">
        <f t="shared" si="3"/>
        <v>46357</v>
      </c>
      <c r="U42" s="29"/>
      <c r="V42" s="30">
        <f t="shared" si="3"/>
        <v>1</v>
      </c>
      <c r="W42" s="17">
        <f t="shared" si="3"/>
        <v>2</v>
      </c>
      <c r="X42" s="17">
        <f t="shared" si="3"/>
        <v>3</v>
      </c>
      <c r="Y42" s="17">
        <f t="shared" si="3"/>
        <v>4</v>
      </c>
      <c r="Z42" s="75"/>
      <c r="AA42" s="76" t="s">
        <v>5</v>
      </c>
      <c r="AB42" s="2"/>
      <c r="AC42" s="1"/>
      <c r="AD42" s="4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s="5" customFormat="1" ht="15" customHeight="1" outlineLevel="1">
      <c r="A43" s="3"/>
      <c r="C43" s="77"/>
      <c r="D43" s="77"/>
      <c r="F43" s="57"/>
      <c r="G43" s="57"/>
      <c r="H43" s="57"/>
      <c r="I43" s="78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34"/>
      <c r="U43" s="9"/>
      <c r="V43" s="80"/>
      <c r="W43" s="81"/>
      <c r="X43" s="81"/>
      <c r="Y43" s="81"/>
      <c r="Z43" s="9"/>
      <c r="AA43" s="80"/>
      <c r="AB43" s="9"/>
      <c r="AC43" s="1"/>
      <c r="AD43" s="4"/>
    </row>
    <row r="44" spans="1:42" s="4" customFormat="1" ht="15" customHeight="1" outlineLevel="1">
      <c r="C44" s="82" t="s">
        <v>16</v>
      </c>
      <c r="D44" s="82"/>
      <c r="I44" s="219">
        <f>I48/I71-1</f>
        <v>0</v>
      </c>
      <c r="J44" s="219">
        <f t="shared" ref="J44:T44" si="4">J48/J71-1</f>
        <v>0</v>
      </c>
      <c r="K44" s="219">
        <f t="shared" si="4"/>
        <v>0</v>
      </c>
      <c r="L44" s="219">
        <f t="shared" si="4"/>
        <v>0</v>
      </c>
      <c r="M44" s="219">
        <f t="shared" si="4"/>
        <v>0</v>
      </c>
      <c r="N44" s="219">
        <f t="shared" si="4"/>
        <v>0</v>
      </c>
      <c r="O44" s="219">
        <f t="shared" si="4"/>
        <v>0</v>
      </c>
      <c r="P44" s="219">
        <f t="shared" si="4"/>
        <v>0</v>
      </c>
      <c r="Q44" s="219">
        <f t="shared" si="4"/>
        <v>0</v>
      </c>
      <c r="R44" s="219">
        <f t="shared" si="4"/>
        <v>0</v>
      </c>
      <c r="S44" s="219">
        <f t="shared" si="4"/>
        <v>0</v>
      </c>
      <c r="T44" s="219">
        <f t="shared" si="4"/>
        <v>0</v>
      </c>
      <c r="U44" s="9"/>
      <c r="V44" s="219">
        <f>V48/V71-1</f>
        <v>0</v>
      </c>
      <c r="W44" s="219">
        <f>W48/W71-1</f>
        <v>0</v>
      </c>
      <c r="X44" s="219">
        <f>X48/X71-1</f>
        <v>0</v>
      </c>
      <c r="Y44" s="219">
        <f>Y48/Y71-1</f>
        <v>0</v>
      </c>
      <c r="Z44" s="9"/>
      <c r="AA44" s="219">
        <f>AA48/AA71-1</f>
        <v>0</v>
      </c>
      <c r="AC44" s="1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s="4" customFormat="1" ht="15" customHeight="1" outlineLevel="1">
      <c r="C45" s="82" t="s">
        <v>17</v>
      </c>
      <c r="D45" s="82"/>
      <c r="I45" s="83">
        <f>I48/I68-1</f>
        <v>0.10377358490566047</v>
      </c>
      <c r="J45" s="83">
        <f t="shared" ref="J45:T45" si="5">J48/J68-1</f>
        <v>0.15146147032772372</v>
      </c>
      <c r="K45" s="83">
        <f t="shared" si="5"/>
        <v>0.21980886185925286</v>
      </c>
      <c r="L45" s="83">
        <f t="shared" si="5"/>
        <v>0.13484021823850356</v>
      </c>
      <c r="M45" s="83">
        <f t="shared" si="5"/>
        <v>0.11611541168191408</v>
      </c>
      <c r="N45" s="83">
        <f t="shared" si="5"/>
        <v>8.8832487309644659E-2</v>
      </c>
      <c r="O45" s="83">
        <f t="shared" si="5"/>
        <v>7.5425790754257926E-2</v>
      </c>
      <c r="P45" s="83">
        <f t="shared" si="5"/>
        <v>8.91521197007481E-2</v>
      </c>
      <c r="Q45" s="83">
        <f t="shared" si="5"/>
        <v>0.12135593220338992</v>
      </c>
      <c r="R45" s="83">
        <f t="shared" si="5"/>
        <v>0.10714285714285721</v>
      </c>
      <c r="S45" s="83">
        <f>S48/S68-1</f>
        <v>9.5303867403314868E-2</v>
      </c>
      <c r="T45" s="83">
        <f t="shared" si="5"/>
        <v>9.4229364499634816E-2</v>
      </c>
      <c r="U45" s="9"/>
      <c r="V45" s="83">
        <f>V48/V68-1</f>
        <v>0.15653153153153143</v>
      </c>
      <c r="W45" s="83">
        <f>W48/W68-1</f>
        <v>0.1116822429906541</v>
      </c>
      <c r="X45" s="83">
        <f>X48/X68-1</f>
        <v>9.4431505399110716E-2</v>
      </c>
      <c r="Y45" s="83">
        <f>Y48/Y68-1</f>
        <v>9.8993681254388122E-2</v>
      </c>
      <c r="Z45" s="9"/>
      <c r="AA45" s="83">
        <f>AA48/AA68-1</f>
        <v>0.11308533396719755</v>
      </c>
      <c r="AC45" s="1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s="4" customFormat="1" ht="15" customHeight="1" outlineLevel="1">
      <c r="A46" s="54"/>
      <c r="L46" s="220"/>
      <c r="M46" s="220"/>
      <c r="N46" s="220"/>
      <c r="O46" s="220"/>
      <c r="P46" s="220"/>
      <c r="Q46" s="220"/>
      <c r="R46" s="220"/>
      <c r="S46" s="220"/>
      <c r="T46" s="220"/>
      <c r="AC46" s="1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s="4" customFormat="1" ht="15" customHeight="1" outlineLevel="1">
      <c r="A47" s="54"/>
      <c r="C47" s="63" t="str">
        <f>CONCATENATE($E$6," Forecast")</f>
        <v>2026 Forecast</v>
      </c>
      <c r="D47" s="63"/>
      <c r="I47" s="218">
        <f>I$7</f>
        <v>1</v>
      </c>
      <c r="J47" s="218">
        <f t="shared" ref="J47:T47" si="6">J$7</f>
        <v>0</v>
      </c>
      <c r="K47" s="218">
        <f t="shared" si="6"/>
        <v>0</v>
      </c>
      <c r="L47" s="218">
        <f t="shared" si="6"/>
        <v>0</v>
      </c>
      <c r="M47" s="218">
        <f t="shared" si="6"/>
        <v>0</v>
      </c>
      <c r="N47" s="218">
        <f t="shared" si="6"/>
        <v>0</v>
      </c>
      <c r="O47" s="218">
        <f t="shared" si="6"/>
        <v>0</v>
      </c>
      <c r="P47" s="218">
        <f t="shared" si="6"/>
        <v>0</v>
      </c>
      <c r="Q47" s="218">
        <f t="shared" si="6"/>
        <v>0</v>
      </c>
      <c r="R47" s="218">
        <f t="shared" si="6"/>
        <v>0</v>
      </c>
      <c r="S47" s="218">
        <f t="shared" si="6"/>
        <v>0</v>
      </c>
      <c r="T47" s="218">
        <f t="shared" si="6"/>
        <v>0</v>
      </c>
      <c r="U47" s="208"/>
      <c r="V47" s="218">
        <f t="shared" ref="V47:Y47" si="7">V$7</f>
        <v>0</v>
      </c>
      <c r="W47" s="218">
        <f t="shared" si="7"/>
        <v>0</v>
      </c>
      <c r="X47" s="218">
        <f t="shared" si="7"/>
        <v>0</v>
      </c>
      <c r="Y47" s="218">
        <f t="shared" si="7"/>
        <v>0</v>
      </c>
      <c r="Z47" s="208"/>
      <c r="AA47" s="218">
        <f>AA$7</f>
        <v>0</v>
      </c>
      <c r="AC47" s="1"/>
      <c r="AD47" s="8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s="4" customFormat="1" ht="15" customHeight="1" outlineLevel="1">
      <c r="A48" s="54"/>
      <c r="C48" s="82" t="s">
        <v>14</v>
      </c>
      <c r="D48" s="82"/>
      <c r="G48" s="165" t="s">
        <v>36</v>
      </c>
      <c r="I48" s="221">
        <v>1404</v>
      </c>
      <c r="J48" s="221">
        <v>1300</v>
      </c>
      <c r="K48" s="221">
        <v>1404</v>
      </c>
      <c r="L48" s="221">
        <v>1456</v>
      </c>
      <c r="M48" s="221">
        <v>1586</v>
      </c>
      <c r="N48" s="221">
        <v>1716</v>
      </c>
      <c r="O48" s="221">
        <v>1768</v>
      </c>
      <c r="P48" s="221">
        <v>1747</v>
      </c>
      <c r="Q48" s="221">
        <v>1654</v>
      </c>
      <c r="R48" s="221">
        <v>1612</v>
      </c>
      <c r="S48" s="221">
        <v>1586</v>
      </c>
      <c r="T48" s="221">
        <v>1498</v>
      </c>
      <c r="U48" s="8"/>
      <c r="V48" s="84">
        <f>SUMIFS($I48:$T48,$I$5:$T$5,V$6)</f>
        <v>4108</v>
      </c>
      <c r="W48" s="84">
        <f t="shared" ref="W48:Y49" si="8">SUMIFS($I48:$T48,$I$5:$T$5,W$6)</f>
        <v>4758</v>
      </c>
      <c r="X48" s="84">
        <f t="shared" si="8"/>
        <v>5169</v>
      </c>
      <c r="Y48" s="84">
        <f t="shared" si="8"/>
        <v>4696</v>
      </c>
      <c r="Z48" s="8"/>
      <c r="AA48" s="84">
        <f>SUM(V48:Y48)</f>
        <v>18731</v>
      </c>
      <c r="AB48" s="8"/>
      <c r="AC48" s="1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s="4" customFormat="1" ht="15" customHeight="1" outlineLevel="1">
      <c r="A49" s="54"/>
      <c r="C49" s="82" t="s">
        <v>11</v>
      </c>
      <c r="D49" s="82"/>
      <c r="G49" s="165" t="s">
        <v>36</v>
      </c>
      <c r="I49" s="221">
        <v>1404</v>
      </c>
      <c r="J49" s="221">
        <v>1300</v>
      </c>
      <c r="K49" s="221">
        <v>1404</v>
      </c>
      <c r="L49" s="221">
        <v>1456</v>
      </c>
      <c r="M49" s="221">
        <v>1586</v>
      </c>
      <c r="N49" s="221">
        <v>1716</v>
      </c>
      <c r="O49" s="221">
        <v>1768</v>
      </c>
      <c r="P49" s="221">
        <v>1747</v>
      </c>
      <c r="Q49" s="221">
        <v>1654</v>
      </c>
      <c r="R49" s="221">
        <v>1612</v>
      </c>
      <c r="S49" s="221">
        <v>1586</v>
      </c>
      <c r="T49" s="221">
        <v>1498</v>
      </c>
      <c r="U49" s="8"/>
      <c r="V49" s="84">
        <f t="shared" ref="V49" si="9">SUMIFS($I49:$T49,$I$5:$T$5,V$6)</f>
        <v>4108</v>
      </c>
      <c r="W49" s="84">
        <f t="shared" si="8"/>
        <v>4758</v>
      </c>
      <c r="X49" s="84">
        <f t="shared" si="8"/>
        <v>5169</v>
      </c>
      <c r="Y49" s="84">
        <f t="shared" si="8"/>
        <v>4696</v>
      </c>
      <c r="Z49" s="8"/>
      <c r="AA49" s="84">
        <f>SUM(V49:Y49)</f>
        <v>18731</v>
      </c>
      <c r="AB49" s="8"/>
      <c r="AC49" s="1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s="4" customFormat="1" ht="15" customHeight="1" outlineLevel="1">
      <c r="A50" s="54"/>
      <c r="C50" s="82" t="s">
        <v>10</v>
      </c>
      <c r="D50" s="82"/>
      <c r="G50" s="165" t="s">
        <v>36</v>
      </c>
      <c r="I50" s="85">
        <f>I48-I49</f>
        <v>0</v>
      </c>
      <c r="J50" s="85">
        <f t="shared" ref="J50:AA50" si="10">J48-J49</f>
        <v>0</v>
      </c>
      <c r="K50" s="85">
        <f t="shared" si="10"/>
        <v>0</v>
      </c>
      <c r="L50" s="85">
        <f>L48-L49</f>
        <v>0</v>
      </c>
      <c r="M50" s="85">
        <f t="shared" si="10"/>
        <v>0</v>
      </c>
      <c r="N50" s="85">
        <f t="shared" si="10"/>
        <v>0</v>
      </c>
      <c r="O50" s="85">
        <f t="shared" si="10"/>
        <v>0</v>
      </c>
      <c r="P50" s="85">
        <f t="shared" si="10"/>
        <v>0</v>
      </c>
      <c r="Q50" s="85">
        <f t="shared" si="10"/>
        <v>0</v>
      </c>
      <c r="R50" s="85">
        <f t="shared" si="10"/>
        <v>0</v>
      </c>
      <c r="S50" s="85">
        <f t="shared" si="10"/>
        <v>0</v>
      </c>
      <c r="T50" s="85">
        <f t="shared" si="10"/>
        <v>0</v>
      </c>
      <c r="U50" s="8"/>
      <c r="V50" s="86">
        <f t="shared" si="10"/>
        <v>0</v>
      </c>
      <c r="W50" s="86">
        <f t="shared" si="10"/>
        <v>0</v>
      </c>
      <c r="X50" s="86">
        <f t="shared" si="10"/>
        <v>0</v>
      </c>
      <c r="Y50" s="86">
        <f t="shared" si="10"/>
        <v>0</v>
      </c>
      <c r="Z50" s="8"/>
      <c r="AA50" s="86">
        <f t="shared" si="10"/>
        <v>0</v>
      </c>
      <c r="AB50" s="8"/>
      <c r="AC50" s="1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s="4" customFormat="1" ht="15" customHeight="1" outlineLevel="1" thickBot="1">
      <c r="A51" s="54"/>
      <c r="C51" s="82" t="s">
        <v>15</v>
      </c>
      <c r="D51" s="82"/>
      <c r="I51" s="87">
        <f>I50/I49</f>
        <v>0</v>
      </c>
      <c r="J51" s="87">
        <f t="shared" ref="J51:AA51" si="11">J50/J49</f>
        <v>0</v>
      </c>
      <c r="K51" s="87">
        <f t="shared" si="11"/>
        <v>0</v>
      </c>
      <c r="L51" s="87">
        <f>L50/L49</f>
        <v>0</v>
      </c>
      <c r="M51" s="87">
        <f t="shared" si="11"/>
        <v>0</v>
      </c>
      <c r="N51" s="87">
        <f t="shared" si="11"/>
        <v>0</v>
      </c>
      <c r="O51" s="87">
        <f t="shared" si="11"/>
        <v>0</v>
      </c>
      <c r="P51" s="87">
        <f t="shared" si="11"/>
        <v>0</v>
      </c>
      <c r="Q51" s="87">
        <f t="shared" si="11"/>
        <v>0</v>
      </c>
      <c r="R51" s="87">
        <f t="shared" si="11"/>
        <v>0</v>
      </c>
      <c r="S51" s="87">
        <f t="shared" si="11"/>
        <v>0</v>
      </c>
      <c r="T51" s="87">
        <f t="shared" si="11"/>
        <v>0</v>
      </c>
      <c r="U51" s="8"/>
      <c r="V51" s="87">
        <f t="shared" si="11"/>
        <v>0</v>
      </c>
      <c r="W51" s="87">
        <f t="shared" si="11"/>
        <v>0</v>
      </c>
      <c r="X51" s="87">
        <f t="shared" si="11"/>
        <v>0</v>
      </c>
      <c r="Y51" s="87">
        <f t="shared" si="11"/>
        <v>0</v>
      </c>
      <c r="Z51" s="8"/>
      <c r="AA51" s="87">
        <f t="shared" si="11"/>
        <v>0</v>
      </c>
      <c r="AB51" s="8"/>
      <c r="AC51" s="1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s="4" customFormat="1" ht="15" customHeight="1" outlineLevel="1">
      <c r="A52" s="54"/>
      <c r="C52" s="82"/>
      <c r="D52" s="82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8"/>
      <c r="V52" s="84"/>
      <c r="W52" s="84"/>
      <c r="X52" s="84"/>
      <c r="Y52" s="84"/>
      <c r="Z52" s="8"/>
      <c r="AA52" s="84"/>
      <c r="AB52" s="8"/>
      <c r="AC52" s="1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s="4" customFormat="1" ht="15" customHeight="1" outlineLevel="1">
      <c r="A53" s="54"/>
      <c r="C53" s="63" t="str">
        <f>CONCATENATE($E$6+1," Forecast")</f>
        <v>2027 Forecast</v>
      </c>
      <c r="D53" s="63"/>
      <c r="U53" s="8"/>
      <c r="V53" s="84"/>
      <c r="W53" s="84"/>
      <c r="X53" s="84"/>
      <c r="Y53" s="84"/>
      <c r="Z53" s="8"/>
      <c r="AA53" s="84"/>
      <c r="AB53" s="8"/>
      <c r="AC53" s="1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s="4" customFormat="1" ht="15" customHeight="1" outlineLevel="1">
      <c r="A54" s="54"/>
      <c r="C54" s="82" t="s">
        <v>14</v>
      </c>
      <c r="D54" s="82"/>
      <c r="G54" s="165" t="s">
        <v>36</v>
      </c>
      <c r="I54" s="221">
        <v>1530</v>
      </c>
      <c r="J54" s="221">
        <v>1417</v>
      </c>
      <c r="K54" s="221">
        <v>1530</v>
      </c>
      <c r="L54" s="221">
        <v>1587</v>
      </c>
      <c r="M54" s="221">
        <v>1729</v>
      </c>
      <c r="N54" s="221">
        <v>1870</v>
      </c>
      <c r="O54" s="221">
        <v>1927</v>
      </c>
      <c r="P54" s="221">
        <v>1904</v>
      </c>
      <c r="Q54" s="221">
        <v>1803</v>
      </c>
      <c r="R54" s="221">
        <v>1757</v>
      </c>
      <c r="S54" s="221">
        <v>1729</v>
      </c>
      <c r="T54" s="221">
        <v>1633</v>
      </c>
      <c r="U54" s="8"/>
      <c r="V54" s="84">
        <f>SUMIFS($I54:$T54,$I$5:$T$5,V$6)</f>
        <v>4477</v>
      </c>
      <c r="W54" s="84">
        <f t="shared" ref="W54:Y55" si="12">SUMIFS($I54:$T54,$I$5:$T$5,W$6)</f>
        <v>5186</v>
      </c>
      <c r="X54" s="84">
        <f t="shared" si="12"/>
        <v>5634</v>
      </c>
      <c r="Y54" s="84">
        <f t="shared" si="12"/>
        <v>5119</v>
      </c>
      <c r="Z54" s="8"/>
      <c r="AA54" s="84">
        <f>SUM(V54:Y54)</f>
        <v>20416</v>
      </c>
      <c r="AB54" s="8"/>
      <c r="AC54" s="1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s="4" customFormat="1" ht="15" customHeight="1" outlineLevel="1">
      <c r="A55" s="54"/>
      <c r="C55" s="82" t="s">
        <v>11</v>
      </c>
      <c r="D55" s="82"/>
      <c r="G55" s="165" t="s">
        <v>36</v>
      </c>
      <c r="I55" s="222">
        <v>1530</v>
      </c>
      <c r="J55" s="222">
        <v>1417</v>
      </c>
      <c r="K55" s="222">
        <v>1530</v>
      </c>
      <c r="L55" s="222">
        <v>1587</v>
      </c>
      <c r="M55" s="222">
        <v>1729</v>
      </c>
      <c r="N55" s="222">
        <v>1870</v>
      </c>
      <c r="O55" s="222">
        <v>1927</v>
      </c>
      <c r="P55" s="222">
        <v>1904</v>
      </c>
      <c r="Q55" s="222">
        <v>1803</v>
      </c>
      <c r="R55" s="222">
        <v>1757</v>
      </c>
      <c r="S55" s="222">
        <v>1729</v>
      </c>
      <c r="T55" s="222">
        <v>1633</v>
      </c>
      <c r="U55" s="8"/>
      <c r="V55" s="84">
        <f t="shared" ref="V55" si="13">SUMIFS($I55:$T55,$I$5:$T$5,V$6)</f>
        <v>4477</v>
      </c>
      <c r="W55" s="84">
        <f t="shared" si="12"/>
        <v>5186</v>
      </c>
      <c r="X55" s="84">
        <f t="shared" si="12"/>
        <v>5634</v>
      </c>
      <c r="Y55" s="84">
        <f t="shared" si="12"/>
        <v>5119</v>
      </c>
      <c r="Z55" s="8"/>
      <c r="AA55" s="84">
        <f>SUM(V55:Y55)</f>
        <v>20416</v>
      </c>
      <c r="AB55" s="8"/>
      <c r="AC55" s="1"/>
    </row>
    <row r="56" spans="1:42" s="4" customFormat="1" ht="15" customHeight="1" outlineLevel="1">
      <c r="A56" s="54"/>
      <c r="C56" s="82" t="s">
        <v>10</v>
      </c>
      <c r="D56" s="82"/>
      <c r="G56" s="165" t="s">
        <v>36</v>
      </c>
      <c r="I56" s="65">
        <f>I54-I55</f>
        <v>0</v>
      </c>
      <c r="J56" s="65">
        <f t="shared" ref="J56" si="14">J54-J55</f>
        <v>0</v>
      </c>
      <c r="K56" s="65">
        <f t="shared" ref="K56" si="15">K54-K55</f>
        <v>0</v>
      </c>
      <c r="L56" s="65">
        <f t="shared" ref="L56" si="16">L54-L55</f>
        <v>0</v>
      </c>
      <c r="M56" s="65">
        <f t="shared" ref="M56" si="17">M54-M55</f>
        <v>0</v>
      </c>
      <c r="N56" s="65">
        <f t="shared" ref="N56" si="18">N54-N55</f>
        <v>0</v>
      </c>
      <c r="O56" s="65">
        <f t="shared" ref="O56" si="19">O54-O55</f>
        <v>0</v>
      </c>
      <c r="P56" s="65">
        <f t="shared" ref="P56" si="20">P54-P55</f>
        <v>0</v>
      </c>
      <c r="Q56" s="65">
        <f t="shared" ref="Q56" si="21">Q54-Q55</f>
        <v>0</v>
      </c>
      <c r="R56" s="65">
        <f t="shared" ref="R56" si="22">R54-R55</f>
        <v>0</v>
      </c>
      <c r="S56" s="65">
        <f t="shared" ref="S56" si="23">S54-S55</f>
        <v>0</v>
      </c>
      <c r="T56" s="65">
        <f t="shared" ref="T56" si="24">T54-T55</f>
        <v>0</v>
      </c>
      <c r="U56" s="8"/>
      <c r="V56" s="86">
        <f t="shared" ref="V56" si="25">V54-V55</f>
        <v>0</v>
      </c>
      <c r="W56" s="86">
        <f t="shared" ref="W56" si="26">W54-W55</f>
        <v>0</v>
      </c>
      <c r="X56" s="86">
        <f t="shared" ref="X56" si="27">X54-X55</f>
        <v>0</v>
      </c>
      <c r="Y56" s="86">
        <f t="shared" ref="Y56" si="28">Y54-Y55</f>
        <v>0</v>
      </c>
      <c r="Z56" s="8"/>
      <c r="AA56" s="86">
        <f t="shared" ref="AA56" si="29">AA54-AA55</f>
        <v>0</v>
      </c>
      <c r="AB56" s="8"/>
      <c r="AC56" s="1"/>
      <c r="AE56" s="63"/>
      <c r="AG56" s="70"/>
      <c r="AH56" s="70"/>
      <c r="AI56" s="70"/>
      <c r="AJ56" s="70"/>
      <c r="AK56" s="70"/>
      <c r="AL56" s="70"/>
      <c r="AM56" s="70"/>
      <c r="AN56" s="70"/>
      <c r="AO56" s="70"/>
      <c r="AP56" s="70"/>
    </row>
    <row r="57" spans="1:42" s="4" customFormat="1" ht="15" customHeight="1" outlineLevel="1" thickBot="1">
      <c r="A57" s="54"/>
      <c r="C57" s="82" t="s">
        <v>15</v>
      </c>
      <c r="D57" s="82"/>
      <c r="I57" s="87">
        <f>I56/I55</f>
        <v>0</v>
      </c>
      <c r="J57" s="87">
        <f t="shared" ref="J57" si="30">J56/J55</f>
        <v>0</v>
      </c>
      <c r="K57" s="87">
        <f t="shared" ref="K57" si="31">K56/K55</f>
        <v>0</v>
      </c>
      <c r="L57" s="87">
        <f t="shared" ref="L57" si="32">L56/L55</f>
        <v>0</v>
      </c>
      <c r="M57" s="87">
        <f t="shared" ref="M57" si="33">M56/M55</f>
        <v>0</v>
      </c>
      <c r="N57" s="87">
        <f t="shared" ref="N57" si="34">N56/N55</f>
        <v>0</v>
      </c>
      <c r="O57" s="87">
        <f t="shared" ref="O57" si="35">O56/O55</f>
        <v>0</v>
      </c>
      <c r="P57" s="87">
        <f t="shared" ref="P57" si="36">P56/P55</f>
        <v>0</v>
      </c>
      <c r="Q57" s="87">
        <f t="shared" ref="Q57" si="37">Q56/Q55</f>
        <v>0</v>
      </c>
      <c r="R57" s="87">
        <f t="shared" ref="R57" si="38">R56/R55</f>
        <v>0</v>
      </c>
      <c r="S57" s="87">
        <f t="shared" ref="S57" si="39">S56/S55</f>
        <v>0</v>
      </c>
      <c r="T57" s="87">
        <f t="shared" ref="T57" si="40">T56/T55</f>
        <v>0</v>
      </c>
      <c r="U57" s="8"/>
      <c r="V57" s="87">
        <f t="shared" ref="V57" si="41">V56/V55</f>
        <v>0</v>
      </c>
      <c r="W57" s="87">
        <f t="shared" ref="W57" si="42">W56/W55</f>
        <v>0</v>
      </c>
      <c r="X57" s="87">
        <f t="shared" ref="X57" si="43">X56/X55</f>
        <v>0</v>
      </c>
      <c r="Y57" s="87">
        <f t="shared" ref="Y57" si="44">Y56/Y55</f>
        <v>0</v>
      </c>
      <c r="Z57" s="8"/>
      <c r="AA57" s="87">
        <f t="shared" ref="AA57" si="45">AA56/AA55</f>
        <v>0</v>
      </c>
      <c r="AB57" s="8"/>
      <c r="AC57" s="1"/>
      <c r="AE57" s="71"/>
      <c r="AG57" s="88"/>
      <c r="AH57" s="88"/>
      <c r="AI57" s="88"/>
      <c r="AJ57" s="88"/>
      <c r="AK57" s="88"/>
      <c r="AL57" s="88"/>
      <c r="AM57" s="88"/>
      <c r="AN57" s="88"/>
      <c r="AO57" s="88"/>
      <c r="AP57" s="88"/>
    </row>
    <row r="58" spans="1:42" s="4" customFormat="1" ht="15" customHeight="1" outlineLevel="1">
      <c r="A58" s="54"/>
      <c r="B58" s="24"/>
      <c r="C58" s="24"/>
      <c r="D58" s="24"/>
      <c r="E58" s="69"/>
      <c r="F58" s="69"/>
      <c r="G58" s="69"/>
      <c r="H58" s="69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8"/>
      <c r="V58" s="218"/>
      <c r="W58" s="218"/>
      <c r="X58" s="218"/>
      <c r="Y58" s="218"/>
      <c r="Z58" s="8"/>
      <c r="AA58" s="218"/>
      <c r="AB58" s="8"/>
      <c r="AC58" s="1"/>
      <c r="AN58" s="67"/>
      <c r="AO58" s="67"/>
      <c r="AP58" s="67"/>
    </row>
    <row r="59" spans="1:42" s="4" customFormat="1" ht="15" customHeight="1" outlineLevel="1">
      <c r="A59" s="8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8"/>
      <c r="AC59" s="1"/>
    </row>
    <row r="60" spans="1:42" s="4" customFormat="1" ht="15" customHeight="1">
      <c r="AC60" s="1"/>
    </row>
    <row r="61" spans="1:42" s="4" customFormat="1" ht="15" customHeight="1">
      <c r="A61" s="1" t="s">
        <v>0</v>
      </c>
      <c r="C61" s="223" t="s">
        <v>21</v>
      </c>
      <c r="D61" s="223"/>
      <c r="E61" s="204"/>
      <c r="F61" s="204"/>
      <c r="G61" s="204"/>
      <c r="H61" s="204"/>
      <c r="I61" s="224"/>
      <c r="J61" s="225"/>
      <c r="K61" s="225"/>
      <c r="L61" s="204"/>
      <c r="M61" s="20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N61" s="70"/>
    </row>
    <row r="62" spans="1:42" s="4" customFormat="1" ht="15" customHeight="1" outlineLevel="1">
      <c r="A62" s="1"/>
      <c r="B62" s="89"/>
      <c r="C62" s="89"/>
      <c r="D62" s="89"/>
    </row>
    <row r="63" spans="1:42" s="8" customFormat="1" ht="15" customHeight="1" outlineLevel="1" thickBot="1">
      <c r="A63" s="54"/>
      <c r="B63" s="58"/>
      <c r="C63" s="71" t="s">
        <v>27</v>
      </c>
      <c r="D63" s="71"/>
      <c r="I63" s="72">
        <f>I$6</f>
        <v>46023</v>
      </c>
      <c r="J63" s="73">
        <f t="shared" ref="J63:T63" si="46">J$6</f>
        <v>46054</v>
      </c>
      <c r="K63" s="73">
        <f t="shared" si="46"/>
        <v>46082</v>
      </c>
      <c r="L63" s="74">
        <f t="shared" si="46"/>
        <v>46113</v>
      </c>
      <c r="M63" s="73">
        <f t="shared" si="46"/>
        <v>46143</v>
      </c>
      <c r="N63" s="73">
        <f t="shared" si="46"/>
        <v>46174</v>
      </c>
      <c r="O63" s="74">
        <f t="shared" si="46"/>
        <v>46204</v>
      </c>
      <c r="P63" s="73">
        <f t="shared" si="46"/>
        <v>46235</v>
      </c>
      <c r="Q63" s="73">
        <f t="shared" si="46"/>
        <v>46266</v>
      </c>
      <c r="R63" s="74">
        <f t="shared" si="46"/>
        <v>46296</v>
      </c>
      <c r="S63" s="73">
        <f t="shared" si="46"/>
        <v>46327</v>
      </c>
      <c r="T63" s="73">
        <f t="shared" si="46"/>
        <v>46357</v>
      </c>
      <c r="U63" s="29"/>
      <c r="V63" s="30">
        <f t="shared" ref="V63:Y63" si="47">V$6</f>
        <v>1</v>
      </c>
      <c r="W63" s="17">
        <f t="shared" si="47"/>
        <v>2</v>
      </c>
      <c r="X63" s="17">
        <f t="shared" si="47"/>
        <v>3</v>
      </c>
      <c r="Y63" s="17">
        <f t="shared" si="47"/>
        <v>4</v>
      </c>
      <c r="Z63" s="75"/>
      <c r="AA63" s="76" t="s">
        <v>5</v>
      </c>
      <c r="AB63" s="2"/>
      <c r="AC63" s="1"/>
      <c r="AD63" s="1"/>
      <c r="AN63" s="1"/>
      <c r="AO63" s="1"/>
      <c r="AP63" s="1"/>
    </row>
    <row r="64" spans="1:42" s="5" customFormat="1" ht="15" customHeight="1" outlineLevel="1">
      <c r="A64" s="3"/>
      <c r="C64" s="77"/>
      <c r="D64" s="77"/>
      <c r="F64" s="57"/>
      <c r="G64" s="57"/>
      <c r="H64" s="57"/>
      <c r="I64" s="78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34"/>
      <c r="U64" s="9"/>
      <c r="V64" s="80"/>
      <c r="W64" s="81"/>
      <c r="X64" s="81"/>
      <c r="Y64" s="81"/>
      <c r="Z64" s="9"/>
      <c r="AA64" s="80"/>
      <c r="AB64" s="9"/>
      <c r="AC64" s="1"/>
      <c r="AD64" s="1"/>
      <c r="AN64" s="1"/>
      <c r="AO64" s="1"/>
      <c r="AP64" s="1"/>
    </row>
    <row r="65" spans="1:42" s="4" customFormat="1" ht="15" customHeight="1" outlineLevel="1">
      <c r="A65" s="1"/>
      <c r="C65" s="90" t="s">
        <v>7</v>
      </c>
      <c r="D65" s="68"/>
      <c r="E65" s="226" t="s">
        <v>12</v>
      </c>
      <c r="F65" s="227" t="s">
        <v>13</v>
      </c>
      <c r="G65" s="91" t="str">
        <f>$E$9</f>
        <v>YEARS</v>
      </c>
      <c r="H65" s="92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</row>
    <row r="66" spans="1:42" s="4" customFormat="1" ht="15" customHeight="1" outlineLevel="1">
      <c r="A66" s="1"/>
      <c r="C66" s="94">
        <f>C67-1</f>
        <v>2023</v>
      </c>
      <c r="D66" s="37"/>
      <c r="E66" s="229">
        <v>1</v>
      </c>
      <c r="F66" s="230">
        <v>0</v>
      </c>
      <c r="G66" s="95">
        <f>_xlfn.XLOOKUP(G$65,E$65:F$65,E66:F66)</f>
        <v>1</v>
      </c>
      <c r="H66" s="231"/>
      <c r="I66" s="232">
        <v>920</v>
      </c>
      <c r="J66" s="233">
        <v>738</v>
      </c>
      <c r="K66" s="233">
        <v>712</v>
      </c>
      <c r="L66" s="233">
        <v>799</v>
      </c>
      <c r="M66" s="233">
        <v>997</v>
      </c>
      <c r="N66" s="233">
        <v>1185</v>
      </c>
      <c r="O66" s="233">
        <v>1230</v>
      </c>
      <c r="P66" s="233">
        <v>1267</v>
      </c>
      <c r="Q66" s="233">
        <v>1083</v>
      </c>
      <c r="R66" s="233">
        <v>1076</v>
      </c>
      <c r="S66" s="233">
        <v>1046</v>
      </c>
      <c r="T66" s="234">
        <v>912</v>
      </c>
      <c r="V66" s="96">
        <f>SUMIFS($I66:$T66,$I$5:$T$5,V$6)</f>
        <v>2370</v>
      </c>
      <c r="W66" s="97">
        <f t="shared" ref="W66:Y68" si="48">SUMIFS($I66:$T66,$I$5:$T$5,W$6)</f>
        <v>2981</v>
      </c>
      <c r="X66" s="97">
        <f t="shared" si="48"/>
        <v>3580</v>
      </c>
      <c r="Y66" s="98">
        <f t="shared" si="48"/>
        <v>3034</v>
      </c>
      <c r="AA66" s="99">
        <f>SUM(V66:Y66)</f>
        <v>11965</v>
      </c>
      <c r="AN66" s="70"/>
    </row>
    <row r="67" spans="1:42" s="4" customFormat="1" ht="15" customHeight="1" outlineLevel="1">
      <c r="A67" s="1"/>
      <c r="C67" s="94">
        <f>C68-1</f>
        <v>2024</v>
      </c>
      <c r="D67" s="37"/>
      <c r="E67" s="235">
        <v>1</v>
      </c>
      <c r="F67" s="236">
        <v>0</v>
      </c>
      <c r="G67" s="100">
        <f t="shared" ref="G67:G70" si="49">_xlfn.XLOOKUP(G$65,E$65:F$65,E67:F67)</f>
        <v>1</v>
      </c>
      <c r="H67" s="37"/>
      <c r="I67" s="237">
        <v>1088</v>
      </c>
      <c r="J67" s="228">
        <v>947</v>
      </c>
      <c r="K67" s="228">
        <v>928</v>
      </c>
      <c r="L67" s="228">
        <v>1031</v>
      </c>
      <c r="M67" s="228">
        <v>1226</v>
      </c>
      <c r="N67" s="228">
        <v>1428</v>
      </c>
      <c r="O67" s="228">
        <v>1442</v>
      </c>
      <c r="P67" s="228">
        <v>1485</v>
      </c>
      <c r="Q67" s="228">
        <v>1321</v>
      </c>
      <c r="R67" s="228">
        <v>1313</v>
      </c>
      <c r="S67" s="228">
        <v>1264</v>
      </c>
      <c r="T67" s="238">
        <v>1124</v>
      </c>
      <c r="V67" s="101">
        <f t="shared" ref="V67:V68" si="50">SUMIFS($I67:$T67,$I$5:$T$5,V$6)</f>
        <v>2963</v>
      </c>
      <c r="W67" s="102">
        <f t="shared" si="48"/>
        <v>3685</v>
      </c>
      <c r="X67" s="102">
        <f t="shared" si="48"/>
        <v>4248</v>
      </c>
      <c r="Y67" s="103">
        <f t="shared" si="48"/>
        <v>3701</v>
      </c>
      <c r="AA67" s="104">
        <f t="shared" ref="AA67:AA70" si="51">SUM(V67:Y67)</f>
        <v>14597</v>
      </c>
      <c r="AN67" s="70"/>
    </row>
    <row r="68" spans="1:42" s="4" customFormat="1" ht="15" customHeight="1" outlineLevel="1">
      <c r="A68" s="1"/>
      <c r="C68" s="94">
        <f>C69-1</f>
        <v>2025</v>
      </c>
      <c r="D68" s="37"/>
      <c r="E68" s="235">
        <v>1</v>
      </c>
      <c r="F68" s="236">
        <v>0</v>
      </c>
      <c r="G68" s="100">
        <f t="shared" si="49"/>
        <v>1</v>
      </c>
      <c r="H68" s="37"/>
      <c r="I68" s="237">
        <v>1272</v>
      </c>
      <c r="J68" s="228">
        <v>1129</v>
      </c>
      <c r="K68" s="228">
        <v>1151</v>
      </c>
      <c r="L68" s="228">
        <v>1283</v>
      </c>
      <c r="M68" s="228">
        <v>1421</v>
      </c>
      <c r="N68" s="228">
        <v>1576</v>
      </c>
      <c r="O68" s="228">
        <v>1644</v>
      </c>
      <c r="P68" s="228">
        <v>1604</v>
      </c>
      <c r="Q68" s="228">
        <v>1475</v>
      </c>
      <c r="R68" s="228">
        <v>1456</v>
      </c>
      <c r="S68" s="228">
        <v>1448</v>
      </c>
      <c r="T68" s="238">
        <v>1369</v>
      </c>
      <c r="V68" s="105">
        <f t="shared" si="50"/>
        <v>3552</v>
      </c>
      <c r="W68" s="106">
        <f t="shared" si="48"/>
        <v>4280</v>
      </c>
      <c r="X68" s="106">
        <f t="shared" si="48"/>
        <v>4723</v>
      </c>
      <c r="Y68" s="107">
        <f t="shared" si="48"/>
        <v>4273</v>
      </c>
      <c r="AA68" s="104">
        <f t="shared" si="51"/>
        <v>16828</v>
      </c>
      <c r="AN68" s="70"/>
    </row>
    <row r="69" spans="1:42" s="4" customFormat="1" ht="15" customHeight="1" outlineLevel="1">
      <c r="A69" s="1"/>
      <c r="C69" s="108">
        <f>$E$6</f>
        <v>2026</v>
      </c>
      <c r="D69" s="37"/>
      <c r="E69" s="239">
        <v>1</v>
      </c>
      <c r="F69" s="240">
        <v>1</v>
      </c>
      <c r="G69" s="109">
        <f t="shared" si="49"/>
        <v>1</v>
      </c>
      <c r="H69" s="37"/>
      <c r="I69" s="110">
        <f>I48</f>
        <v>1404</v>
      </c>
      <c r="J69" s="111">
        <f t="shared" ref="J69:T69" si="52">J48</f>
        <v>1300</v>
      </c>
      <c r="K69" s="111">
        <f t="shared" si="52"/>
        <v>1404</v>
      </c>
      <c r="L69" s="111">
        <f t="shared" si="52"/>
        <v>1456</v>
      </c>
      <c r="M69" s="111">
        <f t="shared" si="52"/>
        <v>1586</v>
      </c>
      <c r="N69" s="111">
        <f t="shared" si="52"/>
        <v>1716</v>
      </c>
      <c r="O69" s="111">
        <f t="shared" si="52"/>
        <v>1768</v>
      </c>
      <c r="P69" s="111">
        <f t="shared" si="52"/>
        <v>1747</v>
      </c>
      <c r="Q69" s="111">
        <f t="shared" si="52"/>
        <v>1654</v>
      </c>
      <c r="R69" s="111">
        <f t="shared" si="52"/>
        <v>1612</v>
      </c>
      <c r="S69" s="111">
        <f t="shared" si="52"/>
        <v>1586</v>
      </c>
      <c r="T69" s="112">
        <f t="shared" si="52"/>
        <v>1498</v>
      </c>
      <c r="V69" s="113">
        <f t="shared" ref="V69:V70" si="53">SUMIFS($I69:$T69,$I$5:$T$5,V$6)</f>
        <v>4108</v>
      </c>
      <c r="W69" s="114">
        <f t="shared" ref="W69:Y70" si="54">SUMIFS($I69:$T69,$I$5:$T$5,W$6)</f>
        <v>4758</v>
      </c>
      <c r="X69" s="114">
        <f t="shared" si="54"/>
        <v>5169</v>
      </c>
      <c r="Y69" s="115">
        <f t="shared" si="54"/>
        <v>4696</v>
      </c>
      <c r="AA69" s="116">
        <f t="shared" si="51"/>
        <v>18731</v>
      </c>
      <c r="AN69" s="70"/>
    </row>
    <row r="70" spans="1:42" s="4" customFormat="1" ht="15" customHeight="1" outlineLevel="1">
      <c r="A70" s="1"/>
      <c r="C70" s="117">
        <f>C69+1</f>
        <v>2027</v>
      </c>
      <c r="D70" s="37"/>
      <c r="E70" s="235">
        <v>1</v>
      </c>
      <c r="F70" s="236">
        <v>0</v>
      </c>
      <c r="G70" s="100">
        <f t="shared" si="49"/>
        <v>1</v>
      </c>
      <c r="H70" s="37"/>
      <c r="I70" s="118">
        <f>I54</f>
        <v>1530</v>
      </c>
      <c r="J70" s="38">
        <f t="shared" ref="J70:T70" si="55">J54</f>
        <v>1417</v>
      </c>
      <c r="K70" s="38">
        <f t="shared" si="55"/>
        <v>1530</v>
      </c>
      <c r="L70" s="38">
        <f t="shared" si="55"/>
        <v>1587</v>
      </c>
      <c r="M70" s="38">
        <f t="shared" si="55"/>
        <v>1729</v>
      </c>
      <c r="N70" s="38">
        <f t="shared" si="55"/>
        <v>1870</v>
      </c>
      <c r="O70" s="38">
        <f t="shared" si="55"/>
        <v>1927</v>
      </c>
      <c r="P70" s="38">
        <f t="shared" si="55"/>
        <v>1904</v>
      </c>
      <c r="Q70" s="38">
        <f t="shared" si="55"/>
        <v>1803</v>
      </c>
      <c r="R70" s="38">
        <f t="shared" si="55"/>
        <v>1757</v>
      </c>
      <c r="S70" s="38">
        <f t="shared" si="55"/>
        <v>1729</v>
      </c>
      <c r="T70" s="119">
        <f t="shared" si="55"/>
        <v>1633</v>
      </c>
      <c r="V70" s="96">
        <f t="shared" si="53"/>
        <v>4477</v>
      </c>
      <c r="W70" s="97">
        <f t="shared" si="54"/>
        <v>5186</v>
      </c>
      <c r="X70" s="97">
        <f t="shared" si="54"/>
        <v>5634</v>
      </c>
      <c r="Y70" s="98">
        <f t="shared" si="54"/>
        <v>5119</v>
      </c>
      <c r="AA70" s="104">
        <f t="shared" si="51"/>
        <v>20416</v>
      </c>
      <c r="AO70" s="5"/>
      <c r="AP70" s="5"/>
    </row>
    <row r="71" spans="1:42" s="4" customFormat="1" ht="15" customHeight="1" outlineLevel="1">
      <c r="A71" s="120"/>
      <c r="B71" s="121"/>
      <c r="C71" s="122" t="s">
        <v>6</v>
      </c>
      <c r="D71" s="37"/>
      <c r="E71" s="241">
        <v>0</v>
      </c>
      <c r="F71" s="242">
        <v>1</v>
      </c>
      <c r="G71" s="123">
        <f>_xlfn.XLOOKUP(G$65,E$65:F$65,E71:F71)</f>
        <v>0</v>
      </c>
      <c r="H71" s="37"/>
      <c r="I71" s="243">
        <v>1404</v>
      </c>
      <c r="J71" s="244">
        <v>1300</v>
      </c>
      <c r="K71" s="244">
        <v>1404</v>
      </c>
      <c r="L71" s="244">
        <v>1456</v>
      </c>
      <c r="M71" s="244">
        <v>1586</v>
      </c>
      <c r="N71" s="244">
        <v>1716</v>
      </c>
      <c r="O71" s="244">
        <v>1768</v>
      </c>
      <c r="P71" s="244">
        <v>1747</v>
      </c>
      <c r="Q71" s="244">
        <v>1654</v>
      </c>
      <c r="R71" s="244">
        <v>1612</v>
      </c>
      <c r="S71" s="244">
        <v>1586</v>
      </c>
      <c r="T71" s="244">
        <v>1498</v>
      </c>
      <c r="U71" s="124"/>
      <c r="V71" s="125">
        <f>SUMIFS($I71:$T71,$I$5:$T$5,V$6)</f>
        <v>4108</v>
      </c>
      <c r="W71" s="126">
        <f>SUMIFS($I71:$T71,$I$5:$T$5,W$6)</f>
        <v>4758</v>
      </c>
      <c r="X71" s="126">
        <f>SUMIFS($I71:$T71,$I$5:$T$5,X$6)</f>
        <v>5169</v>
      </c>
      <c r="Y71" s="126">
        <f>SUMIFS($I71:$T71,$I$5:$T$5,Y$6)</f>
        <v>4696</v>
      </c>
      <c r="Z71" s="124"/>
      <c r="AA71" s="125">
        <f>SUM(V71:Y71)</f>
        <v>18731</v>
      </c>
      <c r="AB71" s="124"/>
      <c r="AC71" s="121"/>
      <c r="AN71" s="121"/>
      <c r="AO71" s="121"/>
      <c r="AP71" s="121"/>
    </row>
    <row r="72" spans="1:42" s="4" customFormat="1" ht="15" customHeight="1" outlineLevel="1">
      <c r="A72" s="1"/>
      <c r="C72" s="127"/>
      <c r="D72" s="127"/>
    </row>
    <row r="73" spans="1:42" s="4" customFormat="1" ht="15" customHeight="1" outlineLevel="1">
      <c r="A73" s="1"/>
      <c r="C73" s="127"/>
      <c r="D73" s="127"/>
    </row>
    <row r="74" spans="1:42" s="4" customFormat="1" ht="15" customHeight="1" outlineLevel="1">
      <c r="A74" s="1"/>
      <c r="C74" s="90" t="s">
        <v>7</v>
      </c>
      <c r="D74" s="68"/>
      <c r="E74" s="92"/>
      <c r="F74" s="92"/>
      <c r="G74" s="128" t="str">
        <f>$E$9</f>
        <v>YEARS</v>
      </c>
      <c r="H74" s="92"/>
      <c r="AC74" s="228"/>
      <c r="AK74" s="68"/>
      <c r="AL74" s="37"/>
      <c r="AM74" s="37"/>
      <c r="AN74" s="93"/>
      <c r="AO74" s="93"/>
      <c r="AP74" s="93"/>
    </row>
    <row r="75" spans="1:42" s="4" customFormat="1" ht="15" customHeight="1" outlineLevel="1">
      <c r="A75" s="1"/>
      <c r="C75" s="122">
        <f>C66</f>
        <v>2023</v>
      </c>
      <c r="D75" s="37"/>
      <c r="E75" s="37"/>
      <c r="F75" s="37"/>
      <c r="G75" s="95">
        <f>G66</f>
        <v>1</v>
      </c>
      <c r="H75" s="37"/>
      <c r="I75" s="129">
        <f>IF($G75=0,NA(),I66)</f>
        <v>920</v>
      </c>
      <c r="J75" s="130">
        <f t="shared" ref="J75:T75" si="56">IF($G75=0,NA(),J66)</f>
        <v>738</v>
      </c>
      <c r="K75" s="130">
        <f t="shared" si="56"/>
        <v>712</v>
      </c>
      <c r="L75" s="130">
        <f t="shared" si="56"/>
        <v>799</v>
      </c>
      <c r="M75" s="130">
        <f t="shared" si="56"/>
        <v>997</v>
      </c>
      <c r="N75" s="130">
        <f t="shared" si="56"/>
        <v>1185</v>
      </c>
      <c r="O75" s="130">
        <f t="shared" si="56"/>
        <v>1230</v>
      </c>
      <c r="P75" s="130">
        <f t="shared" si="56"/>
        <v>1267</v>
      </c>
      <c r="Q75" s="130">
        <f t="shared" si="56"/>
        <v>1083</v>
      </c>
      <c r="R75" s="130">
        <f t="shared" si="56"/>
        <v>1076</v>
      </c>
      <c r="S75" s="130">
        <f t="shared" si="56"/>
        <v>1046</v>
      </c>
      <c r="T75" s="131">
        <f t="shared" si="56"/>
        <v>912</v>
      </c>
      <c r="V75" s="129">
        <f>IF($G75=0,NA(),V66)</f>
        <v>2370</v>
      </c>
      <c r="W75" s="130">
        <f t="shared" ref="V75:Y77" si="57">IF($G75=0,NA(),W66)</f>
        <v>2981</v>
      </c>
      <c r="X75" s="130">
        <f t="shared" si="57"/>
        <v>3580</v>
      </c>
      <c r="Y75" s="131">
        <f>IF($G75=0,NA(),Y66)</f>
        <v>3034</v>
      </c>
      <c r="AA75" s="129">
        <f t="shared" ref="AA75:AA81" si="58">SUM(V75:Y75)</f>
        <v>11965</v>
      </c>
      <c r="AB75" s="131">
        <f t="shared" ref="AB75:AB81" si="59">AA75</f>
        <v>11965</v>
      </c>
      <c r="AC75" s="38"/>
      <c r="AL75" s="37"/>
      <c r="AM75" s="35"/>
      <c r="AN75" s="38"/>
      <c r="AO75" s="38"/>
      <c r="AP75" s="38"/>
    </row>
    <row r="76" spans="1:42" s="4" customFormat="1" ht="15" customHeight="1" outlineLevel="1">
      <c r="A76" s="1"/>
      <c r="C76" s="122">
        <f>C67</f>
        <v>2024</v>
      </c>
      <c r="D76" s="37"/>
      <c r="E76" s="37"/>
      <c r="F76" s="37"/>
      <c r="G76" s="100">
        <f>G67</f>
        <v>1</v>
      </c>
      <c r="H76" s="37"/>
      <c r="I76" s="118">
        <f t="shared" ref="I76:T76" si="60">IF($G76=0,NA(),I67)</f>
        <v>1088</v>
      </c>
      <c r="J76" s="38">
        <f t="shared" si="60"/>
        <v>947</v>
      </c>
      <c r="K76" s="38">
        <f t="shared" si="60"/>
        <v>928</v>
      </c>
      <c r="L76" s="38">
        <f t="shared" si="60"/>
        <v>1031</v>
      </c>
      <c r="M76" s="38">
        <f t="shared" si="60"/>
        <v>1226</v>
      </c>
      <c r="N76" s="38">
        <f t="shared" si="60"/>
        <v>1428</v>
      </c>
      <c r="O76" s="38">
        <f t="shared" si="60"/>
        <v>1442</v>
      </c>
      <c r="P76" s="38">
        <f t="shared" si="60"/>
        <v>1485</v>
      </c>
      <c r="Q76" s="38">
        <f t="shared" si="60"/>
        <v>1321</v>
      </c>
      <c r="R76" s="38">
        <f t="shared" si="60"/>
        <v>1313</v>
      </c>
      <c r="S76" s="38">
        <f t="shared" si="60"/>
        <v>1264</v>
      </c>
      <c r="T76" s="119">
        <f t="shared" si="60"/>
        <v>1124</v>
      </c>
      <c r="V76" s="118">
        <f t="shared" si="57"/>
        <v>2963</v>
      </c>
      <c r="W76" s="38">
        <f t="shared" si="57"/>
        <v>3685</v>
      </c>
      <c r="X76" s="38">
        <f t="shared" si="57"/>
        <v>4248</v>
      </c>
      <c r="Y76" s="119">
        <f t="shared" si="57"/>
        <v>3701</v>
      </c>
      <c r="AA76" s="118">
        <f t="shared" si="58"/>
        <v>14597</v>
      </c>
      <c r="AB76" s="119">
        <f t="shared" si="59"/>
        <v>14597</v>
      </c>
      <c r="AL76" s="37"/>
      <c r="AM76" s="35"/>
      <c r="AN76" s="38"/>
      <c r="AO76" s="38"/>
    </row>
    <row r="77" spans="1:42" s="4" customFormat="1" ht="15" customHeight="1" outlineLevel="1">
      <c r="A77" s="1"/>
      <c r="C77" s="122">
        <f>C68</f>
        <v>2025</v>
      </c>
      <c r="D77" s="37"/>
      <c r="E77" s="37"/>
      <c r="F77" s="37"/>
      <c r="G77" s="100">
        <f>G68</f>
        <v>1</v>
      </c>
      <c r="H77" s="37"/>
      <c r="I77" s="118">
        <f t="shared" ref="I77:S77" si="61">IF($G77=0,NA(),I68)</f>
        <v>1272</v>
      </c>
      <c r="J77" s="38">
        <f t="shared" si="61"/>
        <v>1129</v>
      </c>
      <c r="K77" s="38">
        <f t="shared" si="61"/>
        <v>1151</v>
      </c>
      <c r="L77" s="38">
        <f t="shared" si="61"/>
        <v>1283</v>
      </c>
      <c r="M77" s="38">
        <f t="shared" si="61"/>
        <v>1421</v>
      </c>
      <c r="N77" s="38">
        <f t="shared" si="61"/>
        <v>1576</v>
      </c>
      <c r="O77" s="38">
        <f t="shared" si="61"/>
        <v>1644</v>
      </c>
      <c r="P77" s="38">
        <f t="shared" si="61"/>
        <v>1604</v>
      </c>
      <c r="Q77" s="38">
        <f t="shared" si="61"/>
        <v>1475</v>
      </c>
      <c r="R77" s="38">
        <f t="shared" si="61"/>
        <v>1456</v>
      </c>
      <c r="S77" s="38">
        <f t="shared" si="61"/>
        <v>1448</v>
      </c>
      <c r="T77" s="119">
        <f>IF($G77=0,NA(),T68)</f>
        <v>1369</v>
      </c>
      <c r="V77" s="118">
        <f t="shared" si="57"/>
        <v>3552</v>
      </c>
      <c r="W77" s="38">
        <f t="shared" si="57"/>
        <v>4280</v>
      </c>
      <c r="X77" s="38">
        <f t="shared" si="57"/>
        <v>4723</v>
      </c>
      <c r="Y77" s="119">
        <f t="shared" si="57"/>
        <v>4273</v>
      </c>
      <c r="AA77" s="118">
        <f t="shared" si="58"/>
        <v>16828</v>
      </c>
      <c r="AB77" s="119">
        <f t="shared" si="59"/>
        <v>16828</v>
      </c>
      <c r="AL77" s="37"/>
      <c r="AM77" s="35"/>
      <c r="AN77" s="38"/>
      <c r="AO77" s="38"/>
    </row>
    <row r="78" spans="1:42" s="4" customFormat="1" ht="15" customHeight="1" outlineLevel="1">
      <c r="A78" s="1"/>
      <c r="C78" s="132">
        <f>C69</f>
        <v>2026</v>
      </c>
      <c r="D78" s="133" t="s">
        <v>9</v>
      </c>
      <c r="F78" s="37"/>
      <c r="G78" s="134">
        <f>G69</f>
        <v>1</v>
      </c>
      <c r="H78" s="37"/>
      <c r="I78" s="135">
        <f>IF($G78=0,NA(),IFERROR(I69/I47,NA()))</f>
        <v>1404</v>
      </c>
      <c r="J78" s="136" t="e">
        <f t="shared" ref="J78:T78" si="62">IF($G78=0,NA(),IFERROR(J69/J47,NA()))</f>
        <v>#N/A</v>
      </c>
      <c r="K78" s="136" t="e">
        <f t="shared" si="62"/>
        <v>#N/A</v>
      </c>
      <c r="L78" s="136" t="e">
        <f t="shared" si="62"/>
        <v>#N/A</v>
      </c>
      <c r="M78" s="136" t="e">
        <f t="shared" si="62"/>
        <v>#N/A</v>
      </c>
      <c r="N78" s="136" t="e">
        <f t="shared" si="62"/>
        <v>#N/A</v>
      </c>
      <c r="O78" s="136" t="e">
        <f t="shared" si="62"/>
        <v>#N/A</v>
      </c>
      <c r="P78" s="136" t="e">
        <f t="shared" si="62"/>
        <v>#N/A</v>
      </c>
      <c r="Q78" s="136" t="e">
        <f t="shared" si="62"/>
        <v>#N/A</v>
      </c>
      <c r="R78" s="136" t="e">
        <f t="shared" si="62"/>
        <v>#N/A</v>
      </c>
      <c r="S78" s="136" t="e">
        <f t="shared" si="62"/>
        <v>#N/A</v>
      </c>
      <c r="T78" s="137" t="e">
        <f t="shared" si="62"/>
        <v>#N/A</v>
      </c>
      <c r="V78" s="135" t="e">
        <f>IF($G78=0,NA(),IFERROR(V69/V47,NA()))</f>
        <v>#N/A</v>
      </c>
      <c r="W78" s="136" t="e">
        <f>IF($G78=0,NA(),IFERROR(W69/W47,NA()))</f>
        <v>#N/A</v>
      </c>
      <c r="X78" s="136" t="e">
        <f>IF($G78=0,NA(),IFERROR(X69/X47,NA()))</f>
        <v>#N/A</v>
      </c>
      <c r="Y78" s="137" t="e">
        <f>IF($G78=0,NA(),IFERROR(Y69/Y47,NA()))</f>
        <v>#N/A</v>
      </c>
      <c r="AA78" s="135" t="e">
        <f t="shared" si="58"/>
        <v>#N/A</v>
      </c>
      <c r="AB78" s="137" t="e">
        <f t="shared" si="59"/>
        <v>#N/A</v>
      </c>
      <c r="AL78" s="37"/>
      <c r="AM78" s="35"/>
      <c r="AN78" s="38"/>
      <c r="AO78" s="38"/>
    </row>
    <row r="79" spans="1:42" s="4" customFormat="1" ht="15" customHeight="1" outlineLevel="1">
      <c r="A79" s="1"/>
      <c r="C79" s="138">
        <f>$C$78</f>
        <v>2026</v>
      </c>
      <c r="D79" s="139" t="s">
        <v>8</v>
      </c>
      <c r="F79" s="37"/>
      <c r="G79" s="140">
        <f>G78</f>
        <v>1</v>
      </c>
      <c r="H79" s="37"/>
      <c r="I79" s="141">
        <f>IF($G79=0,NA(),I69)</f>
        <v>1404</v>
      </c>
      <c r="J79" s="142">
        <f t="shared" ref="J79:S79" si="63">IF($G79=0,NA(),J69)</f>
        <v>1300</v>
      </c>
      <c r="K79" s="142">
        <f t="shared" si="63"/>
        <v>1404</v>
      </c>
      <c r="L79" s="142">
        <f t="shared" si="63"/>
        <v>1456</v>
      </c>
      <c r="M79" s="142">
        <f t="shared" si="63"/>
        <v>1586</v>
      </c>
      <c r="N79" s="142">
        <f t="shared" si="63"/>
        <v>1716</v>
      </c>
      <c r="O79" s="142">
        <f t="shared" si="63"/>
        <v>1768</v>
      </c>
      <c r="P79" s="142">
        <f t="shared" si="63"/>
        <v>1747</v>
      </c>
      <c r="Q79" s="142">
        <f t="shared" si="63"/>
        <v>1654</v>
      </c>
      <c r="R79" s="142">
        <f t="shared" si="63"/>
        <v>1612</v>
      </c>
      <c r="S79" s="142">
        <f t="shared" si="63"/>
        <v>1586</v>
      </c>
      <c r="T79" s="143">
        <f>IF($G79=0,NA(),T69)</f>
        <v>1498</v>
      </c>
      <c r="V79" s="141">
        <f>IF($G79=0,NA(),V69)</f>
        <v>4108</v>
      </c>
      <c r="W79" s="142">
        <f>IF($G79=0,NA(),W69)</f>
        <v>4758</v>
      </c>
      <c r="X79" s="142">
        <f>IF($G79=0,NA(),X69)</f>
        <v>5169</v>
      </c>
      <c r="Y79" s="143">
        <f>IF($G79=0,NA(),Y69)</f>
        <v>4696</v>
      </c>
      <c r="AA79" s="141">
        <f t="shared" si="58"/>
        <v>18731</v>
      </c>
      <c r="AB79" s="143">
        <f t="shared" si="59"/>
        <v>18731</v>
      </c>
      <c r="AL79" s="37"/>
      <c r="AM79" s="35"/>
      <c r="AN79" s="38"/>
      <c r="AO79" s="38"/>
    </row>
    <row r="80" spans="1:42" s="4" customFormat="1" ht="15" customHeight="1" outlineLevel="1">
      <c r="A80" s="1"/>
      <c r="C80" s="144">
        <f>C70</f>
        <v>2027</v>
      </c>
      <c r="D80" s="35"/>
      <c r="E80" s="37"/>
      <c r="F80" s="37"/>
      <c r="G80" s="145">
        <f>G70</f>
        <v>1</v>
      </c>
      <c r="H80" s="37"/>
      <c r="I80" s="118">
        <f>IF($G80=0,NA(),I70)</f>
        <v>1530</v>
      </c>
      <c r="J80" s="38">
        <f t="shared" ref="J80:T80" si="64">IF($G80=0,NA(),J70)</f>
        <v>1417</v>
      </c>
      <c r="K80" s="38">
        <f t="shared" si="64"/>
        <v>1530</v>
      </c>
      <c r="L80" s="38">
        <f t="shared" si="64"/>
        <v>1587</v>
      </c>
      <c r="M80" s="38">
        <f t="shared" si="64"/>
        <v>1729</v>
      </c>
      <c r="N80" s="38">
        <f t="shared" si="64"/>
        <v>1870</v>
      </c>
      <c r="O80" s="38">
        <f t="shared" si="64"/>
        <v>1927</v>
      </c>
      <c r="P80" s="38">
        <f t="shared" si="64"/>
        <v>1904</v>
      </c>
      <c r="Q80" s="38">
        <f t="shared" si="64"/>
        <v>1803</v>
      </c>
      <c r="R80" s="38">
        <f t="shared" si="64"/>
        <v>1757</v>
      </c>
      <c r="S80" s="38">
        <f t="shared" si="64"/>
        <v>1729</v>
      </c>
      <c r="T80" s="119">
        <f t="shared" si="64"/>
        <v>1633</v>
      </c>
      <c r="V80" s="118">
        <f t="shared" ref="V80:Y81" si="65">IF($G80=0,NA(),V70)</f>
        <v>4477</v>
      </c>
      <c r="W80" s="38">
        <f t="shared" si="65"/>
        <v>5186</v>
      </c>
      <c r="X80" s="38">
        <f t="shared" si="65"/>
        <v>5634</v>
      </c>
      <c r="Y80" s="119">
        <f t="shared" si="65"/>
        <v>5119</v>
      </c>
      <c r="AA80" s="118">
        <f t="shared" si="58"/>
        <v>20416</v>
      </c>
      <c r="AB80" s="119">
        <f t="shared" si="59"/>
        <v>20416</v>
      </c>
      <c r="AL80" s="37"/>
      <c r="AM80" s="35"/>
      <c r="AN80" s="38"/>
      <c r="AO80" s="38"/>
    </row>
    <row r="81" spans="1:42" s="4" customFormat="1" ht="15" customHeight="1" outlineLevel="1">
      <c r="A81" s="1"/>
      <c r="C81" s="144" t="s">
        <v>6</v>
      </c>
      <c r="D81" s="35"/>
      <c r="E81" s="35"/>
      <c r="F81" s="35"/>
      <c r="G81" s="123">
        <f>G71</f>
        <v>0</v>
      </c>
      <c r="H81" s="35"/>
      <c r="I81" s="125" t="e">
        <f>IF($G81=0,NA(),I71)</f>
        <v>#N/A</v>
      </c>
      <c r="J81" s="126" t="e">
        <f t="shared" ref="J81:S81" si="66">IF($G81=0,NA(),J71)</f>
        <v>#N/A</v>
      </c>
      <c r="K81" s="126" t="e">
        <f t="shared" si="66"/>
        <v>#N/A</v>
      </c>
      <c r="L81" s="126" t="e">
        <f t="shared" si="66"/>
        <v>#N/A</v>
      </c>
      <c r="M81" s="126" t="e">
        <f t="shared" si="66"/>
        <v>#N/A</v>
      </c>
      <c r="N81" s="126" t="e">
        <f t="shared" si="66"/>
        <v>#N/A</v>
      </c>
      <c r="O81" s="126" t="e">
        <f t="shared" si="66"/>
        <v>#N/A</v>
      </c>
      <c r="P81" s="126" t="e">
        <f t="shared" si="66"/>
        <v>#N/A</v>
      </c>
      <c r="Q81" s="126" t="e">
        <f t="shared" si="66"/>
        <v>#N/A</v>
      </c>
      <c r="R81" s="126" t="e">
        <f t="shared" si="66"/>
        <v>#N/A</v>
      </c>
      <c r="S81" s="126" t="e">
        <f t="shared" si="66"/>
        <v>#N/A</v>
      </c>
      <c r="T81" s="146" t="e">
        <f>IF($G81=0,NA(),T71)</f>
        <v>#N/A</v>
      </c>
      <c r="V81" s="125" t="e">
        <f t="shared" si="65"/>
        <v>#N/A</v>
      </c>
      <c r="W81" s="126" t="e">
        <f t="shared" si="65"/>
        <v>#N/A</v>
      </c>
      <c r="X81" s="126" t="e">
        <f t="shared" si="65"/>
        <v>#N/A</v>
      </c>
      <c r="Y81" s="146" t="e">
        <f t="shared" si="65"/>
        <v>#N/A</v>
      </c>
      <c r="AA81" s="125" t="e">
        <f t="shared" si="58"/>
        <v>#N/A</v>
      </c>
      <c r="AB81" s="146" t="e">
        <f t="shared" si="59"/>
        <v>#N/A</v>
      </c>
      <c r="AL81" s="37"/>
      <c r="AM81" s="35"/>
      <c r="AN81" s="38"/>
      <c r="AO81" s="38"/>
    </row>
    <row r="82" spans="1:42" s="4" customFormat="1" ht="15" customHeight="1" outlineLevel="1">
      <c r="C82" s="37"/>
      <c r="D82" s="37"/>
      <c r="E82" s="37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W82" s="36"/>
      <c r="X82" s="36"/>
      <c r="Y82" s="36"/>
      <c r="Z82" s="36"/>
      <c r="AA82" s="36"/>
    </row>
    <row r="83" spans="1:42" s="4" customFormat="1" ht="15" customHeight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</row>
    <row r="84" spans="1:42" s="5" customFormat="1" ht="15" customHeight="1">
      <c r="A84" s="10"/>
      <c r="AC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1:42" s="5" customFormat="1" ht="15" customHeight="1">
      <c r="A85" s="3" t="s">
        <v>0</v>
      </c>
      <c r="B85" s="211" t="s">
        <v>22</v>
      </c>
      <c r="C85" s="211"/>
      <c r="D85" s="211"/>
      <c r="E85" s="212"/>
      <c r="F85" s="212"/>
      <c r="G85" s="212"/>
      <c r="H85" s="212"/>
      <c r="I85" s="212"/>
      <c r="J85" s="212"/>
      <c r="K85" s="212"/>
      <c r="L85" s="213"/>
      <c r="M85" s="20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57"/>
      <c r="AC85" s="1"/>
      <c r="AJ85" s="27"/>
      <c r="AK85" s="27"/>
      <c r="AL85" s="27"/>
      <c r="AM85" s="27"/>
      <c r="AN85" s="27"/>
      <c r="AO85" s="27"/>
    </row>
    <row r="86" spans="1:42" s="5" customFormat="1" ht="15" customHeight="1" outlineLevel="1">
      <c r="A86" s="3"/>
      <c r="E86" s="57"/>
      <c r="F86" s="57"/>
      <c r="G86" s="57"/>
      <c r="H86" s="57"/>
      <c r="I86" s="57"/>
      <c r="J86" s="7"/>
      <c r="K86" s="7"/>
      <c r="L86" s="7"/>
      <c r="M86" s="7"/>
      <c r="N86" s="7"/>
      <c r="O86" s="7"/>
      <c r="P86" s="7"/>
      <c r="Q86" s="7"/>
      <c r="R86" s="7"/>
      <c r="S86" s="7"/>
      <c r="T86" s="8"/>
      <c r="U86" s="9"/>
      <c r="W86" s="9"/>
      <c r="X86" s="9"/>
      <c r="Y86" s="9"/>
      <c r="Z86" s="9"/>
      <c r="AB86" s="9"/>
      <c r="AC86" s="1"/>
      <c r="AG86" s="9"/>
      <c r="AH86" s="9"/>
      <c r="AI86" s="9"/>
      <c r="AJ86" s="1"/>
      <c r="AK86" s="1"/>
      <c r="AL86" s="1"/>
      <c r="AM86" s="4"/>
      <c r="AN86" s="4"/>
      <c r="AO86" s="4"/>
      <c r="AP86" s="4"/>
    </row>
    <row r="87" spans="1:42" s="4" customFormat="1" ht="14.25" customHeight="1" outlineLevel="1">
      <c r="A87" s="8"/>
      <c r="B87" s="58" t="s">
        <v>27</v>
      </c>
      <c r="L87" s="59" t="s">
        <v>1</v>
      </c>
      <c r="M87" s="8"/>
      <c r="N87" s="8"/>
      <c r="O87" s="8"/>
      <c r="P87" s="8"/>
      <c r="T87" s="60" t="str">
        <f>$E$9</f>
        <v>YEARS</v>
      </c>
      <c r="V87" s="59" t="s">
        <v>2</v>
      </c>
      <c r="W87" s="8"/>
      <c r="X87" s="8"/>
      <c r="Y87" s="8"/>
      <c r="Z87" s="8"/>
      <c r="AA87" s="60" t="str">
        <f>$E$9</f>
        <v>YEARS</v>
      </c>
      <c r="AC87" s="1"/>
      <c r="AE87" s="5"/>
      <c r="AF87" s="5"/>
      <c r="AG87" s="9"/>
      <c r="AH87" s="9"/>
      <c r="AI87" s="9"/>
      <c r="AJ87" s="1"/>
      <c r="AK87" s="1"/>
      <c r="AL87" s="1"/>
    </row>
    <row r="88" spans="1:42" s="4" customFormat="1" ht="15" customHeight="1" outlineLevel="1">
      <c r="A88" s="8"/>
      <c r="L88" s="61"/>
      <c r="M88" s="8"/>
      <c r="N88" s="8"/>
      <c r="O88" s="8"/>
      <c r="P88" s="8"/>
      <c r="Q88" s="8"/>
      <c r="V88" s="8"/>
      <c r="W88" s="8"/>
      <c r="X88" s="8"/>
      <c r="Y88" s="8"/>
      <c r="Z88" s="8"/>
      <c r="AA88" s="8"/>
      <c r="AC88" s="1"/>
      <c r="AE88" s="5"/>
      <c r="AF88" s="5"/>
      <c r="AG88" s="9"/>
      <c r="AH88" s="9"/>
      <c r="AI88" s="9"/>
      <c r="AJ88" s="1"/>
      <c r="AK88" s="1"/>
      <c r="AL88" s="1"/>
    </row>
    <row r="89" spans="1:42" s="4" customFormat="1" ht="15" customHeight="1" outlineLevel="1">
      <c r="A89" s="8"/>
      <c r="B89" s="62" t="str">
        <f>CONCATENATE(TEXT($E$5,"mmmm")," Results")</f>
        <v>January Results</v>
      </c>
      <c r="C89" s="8"/>
      <c r="D89" s="63"/>
      <c r="E89" s="63"/>
      <c r="F89" s="63"/>
      <c r="I89" s="64"/>
      <c r="L89" s="24"/>
      <c r="M89" s="8"/>
      <c r="N89" s="8"/>
      <c r="O89" s="65"/>
      <c r="P89" s="65"/>
      <c r="Q89" s="65"/>
      <c r="V89" s="8"/>
      <c r="W89" s="8"/>
      <c r="X89" s="8"/>
      <c r="Y89" s="8"/>
      <c r="Z89" s="8"/>
      <c r="AA89" s="8"/>
      <c r="AC89" s="1"/>
      <c r="AE89" s="5"/>
      <c r="AF89" s="5"/>
      <c r="AG89" s="9"/>
      <c r="AH89" s="9"/>
      <c r="AI89" s="9"/>
      <c r="AJ89" s="1"/>
      <c r="AK89" s="1"/>
      <c r="AL89" s="1"/>
    </row>
    <row r="90" spans="1:42" s="4" customFormat="1" ht="15" customHeight="1" outlineLevel="1">
      <c r="A90" s="8"/>
      <c r="B90" s="66" t="s">
        <v>35</v>
      </c>
      <c r="L90" s="24"/>
      <c r="M90" s="8"/>
      <c r="N90" s="8"/>
      <c r="O90" s="65"/>
      <c r="P90" s="65"/>
      <c r="Q90" s="65"/>
      <c r="V90" s="8"/>
      <c r="W90" s="8"/>
      <c r="X90" s="8"/>
      <c r="Y90" s="8"/>
      <c r="Z90" s="8"/>
      <c r="AA90" s="8"/>
      <c r="AC90" s="1"/>
      <c r="AE90" s="5"/>
      <c r="AF90" s="5"/>
      <c r="AG90" s="9"/>
      <c r="AH90" s="9"/>
      <c r="AI90" s="9"/>
      <c r="AJ90" s="1"/>
      <c r="AK90" s="1"/>
      <c r="AL90" s="1"/>
    </row>
    <row r="91" spans="1:42" s="4" customFormat="1" ht="15" customHeight="1" outlineLevel="1">
      <c r="A91" s="8"/>
      <c r="B91" s="66" t="s">
        <v>35</v>
      </c>
      <c r="L91" s="8"/>
      <c r="M91" s="8"/>
      <c r="N91" s="8"/>
      <c r="O91" s="8"/>
      <c r="P91" s="8"/>
      <c r="Q91" s="8"/>
      <c r="V91" s="8"/>
      <c r="W91" s="8"/>
      <c r="X91" s="8"/>
      <c r="Y91" s="8"/>
      <c r="Z91" s="8"/>
      <c r="AA91" s="8"/>
      <c r="AC91" s="1"/>
      <c r="AE91" s="5"/>
      <c r="AF91" s="5"/>
      <c r="AG91" s="9"/>
      <c r="AH91" s="9"/>
      <c r="AI91" s="9"/>
      <c r="AJ91" s="1"/>
      <c r="AK91" s="1"/>
      <c r="AL91" s="1"/>
    </row>
    <row r="92" spans="1:42" s="4" customFormat="1" ht="15" customHeight="1" outlineLevel="1">
      <c r="A92" s="8"/>
      <c r="B92" s="8"/>
      <c r="C92" s="8"/>
      <c r="D92" s="8"/>
      <c r="E92" s="8"/>
      <c r="F92" s="8"/>
      <c r="G92" s="8"/>
      <c r="H92" s="8"/>
      <c r="I92" s="8"/>
      <c r="J92" s="8"/>
      <c r="L92" s="61"/>
      <c r="M92" s="8"/>
      <c r="N92" s="8"/>
      <c r="O92" s="8"/>
      <c r="P92" s="8"/>
      <c r="Q92" s="8"/>
      <c r="V92" s="8"/>
      <c r="W92" s="8"/>
      <c r="X92" s="8"/>
      <c r="Y92" s="8"/>
      <c r="Z92" s="8"/>
      <c r="AA92" s="8"/>
      <c r="AC92" s="1"/>
      <c r="AE92" s="5"/>
      <c r="AF92" s="5"/>
      <c r="AG92" s="9"/>
      <c r="AH92" s="9"/>
      <c r="AI92" s="9"/>
      <c r="AJ92" s="1"/>
      <c r="AK92" s="1"/>
      <c r="AL92" s="1"/>
    </row>
    <row r="93" spans="1:42" s="4" customFormat="1" ht="15" customHeight="1" outlineLevel="1">
      <c r="A93" s="8"/>
      <c r="B93" s="62" t="str">
        <f>CONCATENATE($E$6," Forecast")</f>
        <v>2026 Forecast</v>
      </c>
      <c r="D93" s="63"/>
      <c r="E93" s="63"/>
      <c r="L93" s="24"/>
      <c r="M93" s="8"/>
      <c r="N93" s="8"/>
      <c r="O93" s="65"/>
      <c r="P93" s="65"/>
      <c r="Q93" s="65"/>
      <c r="V93" s="8"/>
      <c r="W93" s="8"/>
      <c r="X93" s="8"/>
      <c r="Y93" s="8"/>
      <c r="Z93" s="8"/>
      <c r="AA93" s="8"/>
      <c r="AC93" s="1"/>
      <c r="AE93" s="5"/>
      <c r="AF93" s="5"/>
      <c r="AG93" s="9"/>
      <c r="AH93" s="9"/>
      <c r="AI93" s="9"/>
      <c r="AJ93" s="1"/>
      <c r="AK93" s="1"/>
      <c r="AL93" s="1"/>
    </row>
    <row r="94" spans="1:42" s="4" customFormat="1" ht="15" customHeight="1" outlineLevel="1">
      <c r="A94" s="8"/>
      <c r="B94" s="66" t="s">
        <v>35</v>
      </c>
      <c r="L94" s="24"/>
      <c r="M94" s="8"/>
      <c r="N94" s="8"/>
      <c r="O94" s="65"/>
      <c r="P94" s="65"/>
      <c r="Q94" s="65"/>
      <c r="V94" s="8"/>
      <c r="W94" s="8"/>
      <c r="X94" s="8"/>
      <c r="Y94" s="8"/>
      <c r="Z94" s="8"/>
      <c r="AA94" s="8"/>
      <c r="AC94" s="1"/>
      <c r="AE94" s="5"/>
      <c r="AF94" s="5"/>
      <c r="AG94" s="9"/>
      <c r="AH94" s="9"/>
      <c r="AI94" s="9"/>
      <c r="AJ94" s="1"/>
      <c r="AK94" s="1"/>
      <c r="AL94" s="1"/>
    </row>
    <row r="95" spans="1:42" s="4" customFormat="1" ht="15" customHeight="1" outlineLevel="1">
      <c r="A95" s="8"/>
      <c r="B95" s="66" t="s">
        <v>35</v>
      </c>
      <c r="L95" s="8"/>
      <c r="M95" s="8"/>
      <c r="N95" s="8"/>
      <c r="O95" s="8"/>
      <c r="P95" s="8"/>
      <c r="Q95" s="8"/>
      <c r="V95" s="8"/>
      <c r="W95" s="8"/>
      <c r="X95" s="8"/>
      <c r="Y95" s="8"/>
      <c r="Z95" s="8"/>
      <c r="AA95" s="8"/>
      <c r="AC95" s="1"/>
      <c r="AE95" s="5"/>
      <c r="AF95" s="5"/>
      <c r="AG95" s="9"/>
      <c r="AH95" s="9"/>
      <c r="AI95" s="9"/>
      <c r="AJ95" s="1"/>
      <c r="AK95" s="1"/>
      <c r="AL95" s="1"/>
    </row>
    <row r="96" spans="1:42" s="4" customFormat="1" ht="15" customHeight="1" outlineLevel="1">
      <c r="A96" s="8"/>
      <c r="L96" s="61"/>
      <c r="M96" s="8"/>
      <c r="N96" s="8"/>
      <c r="O96" s="215"/>
      <c r="P96" s="215"/>
      <c r="Q96" s="215"/>
      <c r="V96" s="8"/>
      <c r="W96" s="8"/>
      <c r="X96" s="8"/>
      <c r="Y96" s="8"/>
      <c r="Z96" s="8"/>
      <c r="AA96" s="8"/>
      <c r="AC96" s="1"/>
      <c r="AE96" s="5"/>
      <c r="AF96" s="5"/>
      <c r="AG96" s="9"/>
      <c r="AH96" s="9"/>
      <c r="AI96" s="9"/>
      <c r="AJ96" s="1"/>
      <c r="AK96" s="1"/>
      <c r="AL96" s="1"/>
    </row>
    <row r="97" spans="1:38" s="4" customFormat="1" ht="15" customHeight="1" outlineLevel="1">
      <c r="A97" s="8"/>
      <c r="B97" s="62" t="str">
        <f>CONCATENATE($E$6+1," Forecast")</f>
        <v>2027 Forecast</v>
      </c>
      <c r="D97" s="64"/>
      <c r="E97" s="64"/>
      <c r="L97" s="24"/>
      <c r="M97" s="8"/>
      <c r="N97" s="8"/>
      <c r="O97" s="65"/>
      <c r="P97" s="65"/>
      <c r="Q97" s="65"/>
      <c r="V97" s="8"/>
      <c r="W97" s="8"/>
      <c r="X97" s="8"/>
      <c r="Y97" s="8"/>
      <c r="Z97" s="8"/>
      <c r="AA97" s="8"/>
      <c r="AC97" s="1"/>
      <c r="AE97" s="5"/>
      <c r="AF97" s="5"/>
      <c r="AG97" s="9"/>
      <c r="AH97" s="9"/>
      <c r="AI97" s="9"/>
      <c r="AJ97" s="1"/>
      <c r="AK97" s="1"/>
      <c r="AL97" s="1"/>
    </row>
    <row r="98" spans="1:38" s="4" customFormat="1" ht="15" customHeight="1" outlineLevel="1">
      <c r="A98" s="8"/>
      <c r="B98" s="66" t="s">
        <v>35</v>
      </c>
      <c r="L98" s="24"/>
      <c r="M98" s="8"/>
      <c r="N98" s="8"/>
      <c r="O98" s="65"/>
      <c r="P98" s="65"/>
      <c r="Q98" s="65"/>
      <c r="V98" s="8"/>
      <c r="W98" s="8"/>
      <c r="X98" s="8"/>
      <c r="Y98" s="8"/>
      <c r="Z98" s="8"/>
      <c r="AA98" s="8"/>
      <c r="AC98" s="1"/>
      <c r="AE98" s="5"/>
      <c r="AF98" s="5"/>
      <c r="AG98" s="9"/>
      <c r="AH98" s="9"/>
      <c r="AI98" s="9"/>
      <c r="AJ98" s="1"/>
      <c r="AK98" s="1"/>
      <c r="AL98" s="1"/>
    </row>
    <row r="99" spans="1:38" s="4" customFormat="1" ht="15" customHeight="1" outlineLevel="1">
      <c r="A99" s="8"/>
      <c r="B99" s="66" t="s">
        <v>35</v>
      </c>
      <c r="L99" s="24"/>
      <c r="M99" s="8"/>
      <c r="N99" s="8"/>
      <c r="O99" s="65"/>
      <c r="P99" s="65"/>
      <c r="Q99" s="65"/>
      <c r="V99" s="8"/>
      <c r="W99" s="8"/>
      <c r="X99" s="8"/>
      <c r="Y99" s="8"/>
      <c r="Z99" s="8"/>
      <c r="AA99" s="8"/>
      <c r="AC99" s="1"/>
      <c r="AE99" s="5"/>
      <c r="AF99" s="5"/>
      <c r="AG99" s="9"/>
      <c r="AH99" s="9"/>
      <c r="AI99" s="9"/>
      <c r="AJ99" s="1"/>
      <c r="AK99" s="1"/>
      <c r="AL99" s="1"/>
    </row>
    <row r="100" spans="1:38" s="4" customFormat="1" ht="15" customHeight="1" outlineLevel="1">
      <c r="A100" s="8"/>
      <c r="L100" s="8"/>
      <c r="M100" s="8"/>
      <c r="N100" s="8"/>
      <c r="O100" s="8"/>
      <c r="P100" s="8"/>
      <c r="Q100" s="8"/>
      <c r="V100" s="8"/>
      <c r="W100" s="8"/>
      <c r="X100" s="8"/>
      <c r="Y100" s="8"/>
      <c r="Z100" s="8"/>
      <c r="AA100" s="8"/>
      <c r="AC100" s="1"/>
      <c r="AE100" s="5"/>
      <c r="AF100" s="5"/>
      <c r="AG100" s="9"/>
      <c r="AH100" s="9"/>
      <c r="AI100" s="9"/>
      <c r="AJ100" s="1"/>
      <c r="AK100" s="1"/>
      <c r="AL100" s="1"/>
    </row>
    <row r="101" spans="1:38" s="4" customFormat="1" ht="15" customHeight="1" outlineLevel="1">
      <c r="A101" s="8"/>
      <c r="B101" s="66"/>
      <c r="C101" s="66"/>
      <c r="D101" s="66"/>
      <c r="L101" s="8"/>
      <c r="M101" s="8"/>
      <c r="N101" s="8"/>
      <c r="O101" s="8"/>
      <c r="P101" s="8"/>
      <c r="Q101" s="8"/>
      <c r="V101" s="8"/>
      <c r="W101" s="8"/>
      <c r="X101" s="8"/>
      <c r="Y101" s="8"/>
      <c r="Z101" s="8"/>
      <c r="AA101" s="8"/>
      <c r="AC101" s="1"/>
      <c r="AE101" s="5"/>
      <c r="AF101" s="5"/>
      <c r="AG101" s="9"/>
      <c r="AH101" s="9"/>
      <c r="AI101" s="9"/>
      <c r="AJ101" s="1"/>
      <c r="AK101" s="1"/>
      <c r="AL101" s="1"/>
    </row>
    <row r="102" spans="1:38" s="4" customFormat="1" ht="15" customHeight="1" outlineLevel="1">
      <c r="A102" s="8"/>
      <c r="C102" s="59" t="s">
        <v>3</v>
      </c>
      <c r="D102" s="59"/>
      <c r="E102" s="8"/>
      <c r="F102" s="8"/>
      <c r="G102" s="60" t="str">
        <f>$E$9</f>
        <v>YEARS</v>
      </c>
      <c r="H102" s="216"/>
      <c r="I102" s="68" t="s">
        <v>4</v>
      </c>
      <c r="L102" s="61"/>
      <c r="M102" s="61"/>
      <c r="N102" s="61"/>
      <c r="O102" s="8"/>
      <c r="P102" s="8"/>
      <c r="Q102" s="8"/>
      <c r="R102" s="8"/>
      <c r="S102" s="8"/>
      <c r="T102" s="8"/>
      <c r="U102" s="8"/>
      <c r="AC102" s="1"/>
      <c r="AE102" s="5"/>
      <c r="AF102" s="5"/>
      <c r="AG102" s="9"/>
      <c r="AH102" s="9"/>
      <c r="AI102" s="9"/>
      <c r="AJ102" s="1"/>
      <c r="AK102" s="1"/>
      <c r="AL102" s="1"/>
    </row>
    <row r="103" spans="1:38" s="4" customFormat="1" ht="15" customHeight="1" outlineLevel="1">
      <c r="A103" s="8"/>
      <c r="B103" s="8"/>
      <c r="C103" s="8"/>
      <c r="D103" s="8"/>
      <c r="E103" s="8"/>
      <c r="F103" s="8"/>
      <c r="L103" s="24"/>
      <c r="M103" s="24"/>
      <c r="N103" s="24"/>
      <c r="O103" s="65"/>
      <c r="P103" s="65"/>
      <c r="Q103" s="65"/>
      <c r="R103" s="8"/>
      <c r="S103" s="8"/>
      <c r="T103" s="8"/>
      <c r="U103" s="8"/>
      <c r="AC103" s="1"/>
      <c r="AE103" s="5"/>
      <c r="AF103" s="5"/>
      <c r="AG103" s="9"/>
      <c r="AH103" s="9"/>
      <c r="AI103" s="9"/>
      <c r="AJ103" s="1"/>
      <c r="AK103" s="1"/>
      <c r="AL103" s="1"/>
    </row>
    <row r="104" spans="1:38" s="4" customFormat="1" ht="15" customHeight="1" outlineLevel="1">
      <c r="A104" s="8"/>
      <c r="B104" s="8"/>
      <c r="C104" s="8"/>
      <c r="D104" s="8"/>
      <c r="E104" s="8"/>
      <c r="F104" s="8"/>
      <c r="L104" s="24"/>
      <c r="M104" s="24"/>
      <c r="N104" s="24"/>
      <c r="O104" s="65"/>
      <c r="P104" s="65"/>
      <c r="Q104" s="65"/>
      <c r="R104" s="8"/>
      <c r="S104" s="8"/>
      <c r="T104" s="8"/>
      <c r="U104" s="8"/>
      <c r="AC104" s="1"/>
      <c r="AE104" s="5"/>
      <c r="AF104" s="5"/>
      <c r="AG104" s="9"/>
      <c r="AH104" s="9"/>
      <c r="AI104" s="9"/>
      <c r="AJ104" s="1"/>
      <c r="AK104" s="1"/>
      <c r="AL104" s="1"/>
    </row>
    <row r="105" spans="1:38" s="4" customFormat="1" ht="15" customHeight="1" outlineLevel="1">
      <c r="A105" s="8"/>
      <c r="B105" s="8"/>
      <c r="C105" s="8"/>
      <c r="D105" s="8"/>
      <c r="E105" s="8"/>
      <c r="F105" s="8"/>
      <c r="L105" s="24"/>
      <c r="M105" s="69"/>
      <c r="N105" s="69"/>
      <c r="O105" s="65"/>
      <c r="P105" s="65"/>
      <c r="Q105" s="65"/>
      <c r="R105" s="8"/>
      <c r="S105" s="8"/>
      <c r="T105" s="8"/>
      <c r="U105" s="8"/>
      <c r="AC105" s="1"/>
      <c r="AE105" s="5"/>
      <c r="AF105" s="5"/>
      <c r="AG105" s="9"/>
      <c r="AH105" s="9"/>
      <c r="AI105" s="9"/>
      <c r="AJ105" s="1"/>
      <c r="AK105" s="1"/>
      <c r="AL105" s="1"/>
    </row>
    <row r="106" spans="1:38" s="4" customFormat="1" ht="15" customHeight="1" outlineLevel="1">
      <c r="A106" s="8"/>
      <c r="B106" s="8"/>
      <c r="C106" s="8"/>
      <c r="D106" s="8"/>
      <c r="E106" s="8"/>
      <c r="F106" s="8"/>
      <c r="L106" s="24"/>
      <c r="M106" s="69"/>
      <c r="N106" s="69"/>
      <c r="O106" s="65"/>
      <c r="P106" s="65"/>
      <c r="Q106" s="65"/>
      <c r="R106" s="8"/>
      <c r="S106" s="8"/>
      <c r="T106" s="8"/>
      <c r="U106" s="8"/>
      <c r="AC106" s="1"/>
      <c r="AE106" s="5"/>
      <c r="AF106" s="5"/>
      <c r="AG106" s="9"/>
      <c r="AH106" s="9"/>
      <c r="AI106" s="9"/>
      <c r="AJ106" s="1"/>
      <c r="AK106" s="1"/>
      <c r="AL106" s="1"/>
    </row>
    <row r="107" spans="1:38" s="4" customFormat="1" ht="15" customHeight="1" outlineLevel="1">
      <c r="A107" s="8"/>
      <c r="B107" s="8"/>
      <c r="C107" s="8"/>
      <c r="D107" s="8"/>
      <c r="E107" s="8"/>
      <c r="F107" s="8"/>
      <c r="L107" s="24"/>
      <c r="M107" s="69"/>
      <c r="N107" s="69"/>
      <c r="O107" s="65"/>
      <c r="P107" s="65"/>
      <c r="Q107" s="65"/>
      <c r="R107" s="8"/>
      <c r="S107" s="8"/>
      <c r="T107" s="8"/>
      <c r="U107" s="8"/>
      <c r="AC107" s="1"/>
      <c r="AE107" s="5"/>
      <c r="AF107" s="5"/>
      <c r="AG107" s="9"/>
      <c r="AH107" s="9"/>
      <c r="AI107" s="9"/>
      <c r="AJ107" s="1"/>
      <c r="AK107" s="1"/>
      <c r="AL107" s="1"/>
    </row>
    <row r="108" spans="1:38" s="4" customFormat="1" ht="15" customHeight="1" outlineLevel="1">
      <c r="A108" s="8"/>
      <c r="B108" s="8"/>
      <c r="C108" s="8"/>
      <c r="D108" s="8"/>
      <c r="E108" s="8"/>
      <c r="F108" s="8"/>
      <c r="L108" s="24"/>
      <c r="M108" s="69"/>
      <c r="N108" s="69"/>
      <c r="O108" s="65"/>
      <c r="P108" s="65"/>
      <c r="Q108" s="65"/>
      <c r="R108" s="8"/>
      <c r="S108" s="8"/>
      <c r="T108" s="8"/>
      <c r="U108" s="8"/>
      <c r="AC108" s="1"/>
      <c r="AE108" s="5"/>
      <c r="AF108" s="5"/>
      <c r="AG108" s="9"/>
      <c r="AH108" s="9"/>
      <c r="AI108" s="9"/>
      <c r="AJ108" s="1"/>
      <c r="AK108" s="1"/>
      <c r="AL108" s="1"/>
    </row>
    <row r="109" spans="1:38" s="4" customFormat="1" ht="15" customHeight="1" outlineLevel="1">
      <c r="A109" s="8"/>
      <c r="B109" s="8"/>
      <c r="C109" s="8"/>
      <c r="D109" s="8"/>
      <c r="E109" s="8"/>
      <c r="F109" s="8"/>
      <c r="L109" s="24"/>
      <c r="M109" s="69"/>
      <c r="N109" s="69"/>
      <c r="O109" s="65"/>
      <c r="P109" s="65"/>
      <c r="Q109" s="65"/>
      <c r="R109" s="8"/>
      <c r="S109" s="8"/>
      <c r="T109" s="8"/>
      <c r="U109" s="8"/>
      <c r="AC109" s="1"/>
      <c r="AE109" s="5"/>
      <c r="AF109" s="5"/>
      <c r="AG109" s="9"/>
      <c r="AH109" s="9"/>
      <c r="AI109" s="9"/>
      <c r="AJ109" s="1"/>
      <c r="AK109" s="1"/>
      <c r="AL109" s="1"/>
    </row>
    <row r="110" spans="1:38" s="4" customFormat="1" ht="15" customHeight="1" outlineLevel="1">
      <c r="A110" s="8"/>
      <c r="B110" s="8"/>
      <c r="C110" s="8"/>
      <c r="D110" s="8"/>
      <c r="E110" s="8"/>
      <c r="F110" s="8"/>
      <c r="L110" s="24"/>
      <c r="M110" s="69"/>
      <c r="N110" s="69"/>
      <c r="O110" s="65"/>
      <c r="P110" s="65"/>
      <c r="Q110" s="65"/>
      <c r="R110" s="8"/>
      <c r="S110" s="8"/>
      <c r="T110" s="8"/>
      <c r="U110" s="8"/>
      <c r="AC110" s="1"/>
      <c r="AE110" s="5"/>
      <c r="AF110" s="5"/>
      <c r="AG110" s="9"/>
      <c r="AH110" s="9"/>
      <c r="AI110" s="9"/>
      <c r="AJ110" s="1"/>
      <c r="AK110" s="1"/>
      <c r="AL110" s="1"/>
    </row>
    <row r="111" spans="1:38" s="4" customFormat="1" ht="15" customHeight="1" outlineLevel="1">
      <c r="A111" s="8"/>
      <c r="B111" s="8"/>
      <c r="C111" s="8"/>
      <c r="D111" s="8"/>
      <c r="E111" s="8"/>
      <c r="F111" s="8"/>
      <c r="L111" s="24"/>
      <c r="M111" s="69"/>
      <c r="N111" s="69"/>
      <c r="O111" s="65"/>
      <c r="P111" s="65"/>
      <c r="Q111" s="65"/>
      <c r="R111" s="8"/>
      <c r="S111" s="8"/>
      <c r="T111" s="8"/>
      <c r="U111" s="8"/>
      <c r="AC111" s="1"/>
      <c r="AE111" s="5"/>
      <c r="AF111" s="5"/>
      <c r="AG111" s="9"/>
      <c r="AH111" s="9"/>
      <c r="AI111" s="9"/>
      <c r="AJ111" s="1"/>
      <c r="AK111" s="1"/>
      <c r="AL111" s="1"/>
    </row>
    <row r="112" spans="1:38" s="4" customFormat="1" ht="15" customHeight="1" outlineLevel="1">
      <c r="A112" s="8"/>
      <c r="B112" s="8"/>
      <c r="C112" s="8"/>
      <c r="D112" s="8"/>
      <c r="E112" s="8"/>
      <c r="F112" s="8"/>
      <c r="L112" s="24"/>
      <c r="M112" s="69"/>
      <c r="N112" s="69"/>
      <c r="O112" s="65"/>
      <c r="P112" s="65"/>
      <c r="Q112" s="65"/>
      <c r="R112" s="8"/>
      <c r="S112" s="8"/>
      <c r="T112" s="8"/>
      <c r="U112" s="8"/>
      <c r="AC112" s="1"/>
      <c r="AE112" s="5"/>
      <c r="AF112" s="5"/>
      <c r="AG112" s="9"/>
      <c r="AH112" s="9"/>
      <c r="AI112" s="9"/>
      <c r="AJ112" s="1"/>
      <c r="AK112" s="1"/>
      <c r="AL112" s="1"/>
    </row>
    <row r="113" spans="1:42" s="5" customFormat="1" ht="15" customHeight="1" outlineLevel="1">
      <c r="A113" s="10"/>
      <c r="E113" s="217"/>
      <c r="F113" s="217"/>
      <c r="G113" s="217"/>
      <c r="H113" s="217"/>
      <c r="I113" s="218"/>
      <c r="J113" s="57"/>
      <c r="K113" s="57"/>
      <c r="L113" s="7"/>
      <c r="O113" s="8"/>
      <c r="P113" s="8"/>
      <c r="Q113" s="8"/>
      <c r="R113" s="8"/>
      <c r="S113" s="8"/>
      <c r="T113" s="8"/>
      <c r="U113" s="8"/>
      <c r="W113" s="8"/>
      <c r="X113" s="8"/>
      <c r="Y113" s="8"/>
      <c r="Z113" s="8"/>
      <c r="AA113" s="8"/>
      <c r="AC113" s="1"/>
      <c r="AD113" s="4"/>
      <c r="AG113" s="9"/>
      <c r="AH113" s="9"/>
      <c r="AI113" s="9"/>
      <c r="AJ113" s="1"/>
      <c r="AK113" s="1"/>
      <c r="AL113" s="1"/>
      <c r="AM113" s="4"/>
      <c r="AN113" s="4"/>
      <c r="AO113" s="4"/>
      <c r="AP113" s="4"/>
    </row>
    <row r="114" spans="1:42" s="8" customFormat="1" ht="15" customHeight="1" outlineLevel="1" thickBot="1">
      <c r="A114" s="54"/>
      <c r="C114" s="71"/>
      <c r="D114" s="71"/>
      <c r="I114" s="72">
        <f>I$6</f>
        <v>46023</v>
      </c>
      <c r="J114" s="73">
        <f t="shared" ref="J114:Y114" si="67">J$6</f>
        <v>46054</v>
      </c>
      <c r="K114" s="73">
        <f t="shared" si="67"/>
        <v>46082</v>
      </c>
      <c r="L114" s="74">
        <f t="shared" si="67"/>
        <v>46113</v>
      </c>
      <c r="M114" s="73">
        <f t="shared" si="67"/>
        <v>46143</v>
      </c>
      <c r="N114" s="73">
        <f t="shared" si="67"/>
        <v>46174</v>
      </c>
      <c r="O114" s="74">
        <f t="shared" si="67"/>
        <v>46204</v>
      </c>
      <c r="P114" s="73">
        <f t="shared" si="67"/>
        <v>46235</v>
      </c>
      <c r="Q114" s="73">
        <f t="shared" si="67"/>
        <v>46266</v>
      </c>
      <c r="R114" s="74">
        <f t="shared" si="67"/>
        <v>46296</v>
      </c>
      <c r="S114" s="73">
        <f t="shared" si="67"/>
        <v>46327</v>
      </c>
      <c r="T114" s="148">
        <f t="shared" si="67"/>
        <v>46357</v>
      </c>
      <c r="U114" s="149"/>
      <c r="V114" s="30">
        <f t="shared" si="67"/>
        <v>1</v>
      </c>
      <c r="W114" s="17">
        <f t="shared" si="67"/>
        <v>2</v>
      </c>
      <c r="X114" s="17">
        <f t="shared" si="67"/>
        <v>3</v>
      </c>
      <c r="Y114" s="150">
        <f t="shared" si="67"/>
        <v>4</v>
      </c>
      <c r="Z114" s="149"/>
      <c r="AA114" s="76" t="s">
        <v>5</v>
      </c>
      <c r="AB114" s="2"/>
      <c r="AC114" s="1"/>
      <c r="AD114" s="4"/>
      <c r="AE114" s="5"/>
      <c r="AF114" s="5"/>
      <c r="AG114" s="9"/>
      <c r="AH114" s="9"/>
      <c r="AI114" s="9"/>
      <c r="AJ114" s="1"/>
      <c r="AK114" s="1"/>
      <c r="AL114" s="1"/>
      <c r="AM114" s="4"/>
      <c r="AN114" s="4"/>
      <c r="AO114" s="4"/>
      <c r="AP114" s="4"/>
    </row>
    <row r="115" spans="1:42" s="5" customFormat="1" ht="15" customHeight="1" outlineLevel="1">
      <c r="A115" s="3"/>
      <c r="C115" s="77"/>
      <c r="D115" s="77"/>
      <c r="F115" s="57"/>
      <c r="G115" s="57"/>
      <c r="H115" s="57"/>
      <c r="I115" s="78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8"/>
      <c r="U115" s="9"/>
      <c r="V115" s="80"/>
      <c r="W115" s="81"/>
      <c r="X115" s="81"/>
      <c r="Y115" s="9"/>
      <c r="Z115" s="9"/>
      <c r="AA115" s="80"/>
      <c r="AB115" s="9"/>
      <c r="AC115" s="1"/>
      <c r="AD115" s="4"/>
      <c r="AG115" s="9"/>
      <c r="AH115" s="9"/>
      <c r="AI115" s="9"/>
      <c r="AJ115" s="1"/>
      <c r="AK115" s="1"/>
      <c r="AL115" s="1"/>
      <c r="AM115" s="4"/>
      <c r="AN115" s="4"/>
      <c r="AO115" s="4"/>
      <c r="AP115" s="4"/>
    </row>
    <row r="116" spans="1:42" s="4" customFormat="1" ht="15" customHeight="1" outlineLevel="1">
      <c r="C116" s="82" t="s">
        <v>16</v>
      </c>
      <c r="D116" s="82"/>
      <c r="I116" s="219">
        <f>I120/I143-1</f>
        <v>0</v>
      </c>
      <c r="J116" s="219">
        <f t="shared" ref="J116:T116" si="68">J120/J143-1</f>
        <v>0</v>
      </c>
      <c r="K116" s="219">
        <f t="shared" si="68"/>
        <v>0</v>
      </c>
      <c r="L116" s="219">
        <f t="shared" si="68"/>
        <v>0</v>
      </c>
      <c r="M116" s="219">
        <f t="shared" si="68"/>
        <v>0</v>
      </c>
      <c r="N116" s="219">
        <f t="shared" si="68"/>
        <v>0</v>
      </c>
      <c r="O116" s="219">
        <f t="shared" si="68"/>
        <v>0</v>
      </c>
      <c r="P116" s="219">
        <f t="shared" si="68"/>
        <v>0</v>
      </c>
      <c r="Q116" s="219">
        <f t="shared" si="68"/>
        <v>0</v>
      </c>
      <c r="R116" s="219">
        <f t="shared" si="68"/>
        <v>0</v>
      </c>
      <c r="S116" s="219">
        <f t="shared" si="68"/>
        <v>0</v>
      </c>
      <c r="T116" s="219">
        <f t="shared" si="68"/>
        <v>0</v>
      </c>
      <c r="U116" s="9"/>
      <c r="V116" s="219">
        <f>V120/V143-1</f>
        <v>0</v>
      </c>
      <c r="W116" s="219">
        <f>W120/W143-1</f>
        <v>0</v>
      </c>
      <c r="X116" s="219">
        <f>X120/X143-1</f>
        <v>0</v>
      </c>
      <c r="Y116" s="219">
        <f>Y120/Y143-1</f>
        <v>0</v>
      </c>
      <c r="Z116" s="9"/>
      <c r="AA116" s="219">
        <f>AA120/AA143-1</f>
        <v>0</v>
      </c>
      <c r="AC116" s="1"/>
      <c r="AE116" s="5"/>
      <c r="AF116" s="5"/>
      <c r="AG116" s="9"/>
      <c r="AH116" s="9"/>
      <c r="AI116" s="9"/>
      <c r="AJ116" s="1"/>
      <c r="AK116" s="1"/>
      <c r="AL116" s="1"/>
    </row>
    <row r="117" spans="1:42" s="4" customFormat="1" ht="15" customHeight="1" outlineLevel="1">
      <c r="C117" s="82" t="s">
        <v>17</v>
      </c>
      <c r="D117" s="82"/>
      <c r="I117" s="83">
        <f>I120/I140-1</f>
        <v>3.4858387799564294E-2</v>
      </c>
      <c r="J117" s="83">
        <f t="shared" ref="J117:T117" si="69">J120/J140-1</f>
        <v>3.0368763557483636E-2</v>
      </c>
      <c r="K117" s="83">
        <f t="shared" si="69"/>
        <v>2.813852813852824E-2</v>
      </c>
      <c r="L117" s="83">
        <f t="shared" si="69"/>
        <v>3.5940803382663811E-2</v>
      </c>
      <c r="M117" s="83">
        <f t="shared" si="69"/>
        <v>2.9411764705882248E-2</v>
      </c>
      <c r="N117" s="83">
        <f t="shared" si="69"/>
        <v>2.7253668763102645E-2</v>
      </c>
      <c r="O117" s="83">
        <f t="shared" si="69"/>
        <v>3.1578947368421151E-2</v>
      </c>
      <c r="P117" s="83">
        <f t="shared" si="69"/>
        <v>2.9411764705882248E-2</v>
      </c>
      <c r="Q117" s="83">
        <f t="shared" si="69"/>
        <v>3.1578947368421151E-2</v>
      </c>
      <c r="R117" s="83">
        <f t="shared" si="69"/>
        <v>3.5940803382663811E-2</v>
      </c>
      <c r="S117" s="83">
        <f t="shared" si="69"/>
        <v>3.8135593220338881E-2</v>
      </c>
      <c r="T117" s="83">
        <f t="shared" si="69"/>
        <v>3.5940803382663811E-2</v>
      </c>
      <c r="U117" s="9"/>
      <c r="V117" s="83">
        <f>V120/V140-1</f>
        <v>3.1246046187256349E-2</v>
      </c>
      <c r="W117" s="83">
        <f>W120/W140-1</f>
        <v>3.0561565635892185E-2</v>
      </c>
      <c r="X117" s="83">
        <f>X120/X140-1</f>
        <v>3.08419178549586E-2</v>
      </c>
      <c r="Y117" s="83">
        <f>Y120/Y140-1</f>
        <v>3.6683515862158345E-2</v>
      </c>
      <c r="Z117" s="9"/>
      <c r="AA117" s="83">
        <f>AA120/AA140-1</f>
        <v>3.2077987266121877E-2</v>
      </c>
      <c r="AC117" s="1"/>
      <c r="AE117" s="5"/>
      <c r="AF117" s="5"/>
      <c r="AG117" s="9"/>
      <c r="AH117" s="9"/>
      <c r="AI117" s="9"/>
      <c r="AJ117" s="1"/>
      <c r="AK117" s="1"/>
      <c r="AL117" s="1"/>
    </row>
    <row r="118" spans="1:42" s="4" customFormat="1" ht="15" customHeight="1" outlineLevel="1">
      <c r="A118" s="54"/>
      <c r="AC118" s="1"/>
      <c r="AE118" s="5"/>
      <c r="AF118" s="5"/>
      <c r="AG118" s="9"/>
      <c r="AH118" s="9"/>
      <c r="AI118" s="9"/>
      <c r="AJ118" s="1"/>
      <c r="AK118" s="1"/>
      <c r="AL118" s="1"/>
    </row>
    <row r="119" spans="1:42" s="4" customFormat="1" ht="15" customHeight="1" outlineLevel="1">
      <c r="A119" s="54"/>
      <c r="C119" s="63" t="str">
        <f>CONCATENATE($E$6," Forecast")</f>
        <v>2026 Forecast</v>
      </c>
      <c r="D119" s="63"/>
      <c r="I119" s="218">
        <f>I$7</f>
        <v>1</v>
      </c>
      <c r="J119" s="218">
        <f t="shared" ref="J119:T119" si="70">J$7</f>
        <v>0</v>
      </c>
      <c r="K119" s="218">
        <f t="shared" si="70"/>
        <v>0</v>
      </c>
      <c r="L119" s="218">
        <f t="shared" si="70"/>
        <v>0</v>
      </c>
      <c r="M119" s="218">
        <f t="shared" si="70"/>
        <v>0</v>
      </c>
      <c r="N119" s="218">
        <f t="shared" si="70"/>
        <v>0</v>
      </c>
      <c r="O119" s="218">
        <f t="shared" si="70"/>
        <v>0</v>
      </c>
      <c r="P119" s="218">
        <f t="shared" si="70"/>
        <v>0</v>
      </c>
      <c r="Q119" s="218">
        <f t="shared" si="70"/>
        <v>0</v>
      </c>
      <c r="R119" s="218">
        <f t="shared" si="70"/>
        <v>0</v>
      </c>
      <c r="S119" s="218">
        <f t="shared" si="70"/>
        <v>0</v>
      </c>
      <c r="T119" s="218">
        <f t="shared" si="70"/>
        <v>0</v>
      </c>
      <c r="U119" s="208"/>
      <c r="V119" s="218">
        <f t="shared" ref="V119:Y119" si="71">V$7</f>
        <v>0</v>
      </c>
      <c r="W119" s="218">
        <f t="shared" si="71"/>
        <v>0</v>
      </c>
      <c r="X119" s="218">
        <f t="shared" si="71"/>
        <v>0</v>
      </c>
      <c r="Y119" s="218">
        <f t="shared" si="71"/>
        <v>0</v>
      </c>
      <c r="Z119" s="208"/>
      <c r="AA119" s="218">
        <f>AA$7</f>
        <v>0</v>
      </c>
      <c r="AC119" s="1"/>
      <c r="AE119" s="5"/>
      <c r="AF119" s="5"/>
      <c r="AG119" s="9"/>
      <c r="AH119" s="9"/>
      <c r="AI119" s="9"/>
      <c r="AJ119" s="1"/>
      <c r="AK119" s="1"/>
      <c r="AL119" s="1"/>
    </row>
    <row r="120" spans="1:42" s="4" customFormat="1" ht="15" customHeight="1" outlineLevel="1">
      <c r="A120" s="54"/>
      <c r="C120" s="82" t="s">
        <v>14</v>
      </c>
      <c r="D120" s="82"/>
      <c r="I120" s="221">
        <v>475</v>
      </c>
      <c r="J120" s="221">
        <v>475</v>
      </c>
      <c r="K120" s="221">
        <v>475</v>
      </c>
      <c r="L120" s="221">
        <v>490</v>
      </c>
      <c r="M120" s="221">
        <v>490</v>
      </c>
      <c r="N120" s="221">
        <v>490</v>
      </c>
      <c r="O120" s="221">
        <v>490</v>
      </c>
      <c r="P120" s="221">
        <v>490</v>
      </c>
      <c r="Q120" s="221">
        <v>490</v>
      </c>
      <c r="R120" s="221">
        <v>490</v>
      </c>
      <c r="S120" s="221">
        <v>490</v>
      </c>
      <c r="T120" s="221">
        <v>490</v>
      </c>
      <c r="U120" s="8"/>
      <c r="V120" s="84">
        <f>(V192/V48)*1000</f>
        <v>475.00000000000006</v>
      </c>
      <c r="W120" s="84">
        <f t="shared" ref="V120:Y121" si="72">(W192/W48)*1000</f>
        <v>490</v>
      </c>
      <c r="X120" s="84">
        <f t="shared" si="72"/>
        <v>490</v>
      </c>
      <c r="Y120" s="84">
        <f t="shared" si="72"/>
        <v>490</v>
      </c>
      <c r="Z120" s="8"/>
      <c r="AA120" s="84">
        <f>(AA192/AA48)*1000</f>
        <v>486.71026640328864</v>
      </c>
      <c r="AB120" s="8"/>
      <c r="AC120" s="1"/>
      <c r="AE120" s="5"/>
      <c r="AF120" s="5"/>
      <c r="AG120" s="9"/>
      <c r="AH120" s="9"/>
      <c r="AI120" s="9"/>
      <c r="AJ120" s="1"/>
      <c r="AK120" s="1"/>
      <c r="AL120" s="1"/>
    </row>
    <row r="121" spans="1:42" s="4" customFormat="1" ht="15" customHeight="1" outlineLevel="1">
      <c r="A121" s="54"/>
      <c r="C121" s="82" t="s">
        <v>11</v>
      </c>
      <c r="D121" s="82"/>
      <c r="I121" s="221">
        <v>475</v>
      </c>
      <c r="J121" s="221">
        <v>475</v>
      </c>
      <c r="K121" s="221">
        <v>475</v>
      </c>
      <c r="L121" s="221">
        <v>490</v>
      </c>
      <c r="M121" s="221">
        <v>490</v>
      </c>
      <c r="N121" s="221">
        <v>490</v>
      </c>
      <c r="O121" s="221">
        <v>490</v>
      </c>
      <c r="P121" s="221">
        <v>490</v>
      </c>
      <c r="Q121" s="221">
        <v>490</v>
      </c>
      <c r="R121" s="221">
        <v>490</v>
      </c>
      <c r="S121" s="221">
        <v>490</v>
      </c>
      <c r="T121" s="221">
        <v>490</v>
      </c>
      <c r="U121" s="8"/>
      <c r="V121" s="84">
        <f t="shared" si="72"/>
        <v>475.00000000000006</v>
      </c>
      <c r="W121" s="84">
        <f t="shared" si="72"/>
        <v>490</v>
      </c>
      <c r="X121" s="84">
        <f t="shared" si="72"/>
        <v>490</v>
      </c>
      <c r="Y121" s="84">
        <f t="shared" si="72"/>
        <v>490</v>
      </c>
      <c r="Z121" s="8"/>
      <c r="AA121" s="84">
        <f>(AA193/AA49)*1000</f>
        <v>486.71026640328864</v>
      </c>
      <c r="AB121" s="8"/>
      <c r="AC121" s="1"/>
      <c r="AE121" s="5"/>
      <c r="AF121" s="5"/>
      <c r="AG121" s="9"/>
      <c r="AH121" s="9"/>
      <c r="AI121" s="9"/>
      <c r="AJ121" s="1"/>
      <c r="AK121" s="1"/>
      <c r="AL121" s="1"/>
    </row>
    <row r="122" spans="1:42" s="4" customFormat="1" ht="15" customHeight="1" outlineLevel="1">
      <c r="A122" s="54"/>
      <c r="C122" s="82" t="s">
        <v>10</v>
      </c>
      <c r="D122" s="82"/>
      <c r="I122" s="85">
        <f>I120-I121</f>
        <v>0</v>
      </c>
      <c r="J122" s="85">
        <f t="shared" ref="J122:T122" si="73">J120-J121</f>
        <v>0</v>
      </c>
      <c r="K122" s="85">
        <f t="shared" si="73"/>
        <v>0</v>
      </c>
      <c r="L122" s="85">
        <f t="shared" si="73"/>
        <v>0</v>
      </c>
      <c r="M122" s="85">
        <f t="shared" si="73"/>
        <v>0</v>
      </c>
      <c r="N122" s="85">
        <f>N120-N121</f>
        <v>0</v>
      </c>
      <c r="O122" s="85">
        <f t="shared" si="73"/>
        <v>0</v>
      </c>
      <c r="P122" s="85">
        <f t="shared" si="73"/>
        <v>0</v>
      </c>
      <c r="Q122" s="85">
        <f t="shared" si="73"/>
        <v>0</v>
      </c>
      <c r="R122" s="85">
        <f t="shared" si="73"/>
        <v>0</v>
      </c>
      <c r="S122" s="85">
        <f t="shared" si="73"/>
        <v>0</v>
      </c>
      <c r="T122" s="85">
        <f t="shared" si="73"/>
        <v>0</v>
      </c>
      <c r="U122" s="8"/>
      <c r="V122" s="86">
        <f t="shared" ref="V122:Y122" si="74">V120-V121</f>
        <v>0</v>
      </c>
      <c r="W122" s="86">
        <f t="shared" si="74"/>
        <v>0</v>
      </c>
      <c r="X122" s="86">
        <f t="shared" si="74"/>
        <v>0</v>
      </c>
      <c r="Y122" s="86">
        <f t="shared" si="74"/>
        <v>0</v>
      </c>
      <c r="Z122" s="8"/>
      <c r="AA122" s="86">
        <f>AA120-AA121</f>
        <v>0</v>
      </c>
      <c r="AB122" s="8"/>
      <c r="AC122" s="1"/>
      <c r="AE122" s="5"/>
      <c r="AF122" s="5"/>
      <c r="AG122" s="9"/>
      <c r="AH122" s="9"/>
      <c r="AI122" s="9"/>
      <c r="AJ122" s="1"/>
      <c r="AK122" s="1"/>
      <c r="AL122" s="1"/>
    </row>
    <row r="123" spans="1:42" s="4" customFormat="1" ht="15" customHeight="1" outlineLevel="1" thickBot="1">
      <c r="A123" s="54"/>
      <c r="C123" s="82" t="s">
        <v>15</v>
      </c>
      <c r="D123" s="82"/>
      <c r="I123" s="87">
        <f>I122/I121</f>
        <v>0</v>
      </c>
      <c r="J123" s="87">
        <f t="shared" ref="J123:T123" si="75">J122/J121</f>
        <v>0</v>
      </c>
      <c r="K123" s="87">
        <f t="shared" si="75"/>
        <v>0</v>
      </c>
      <c r="L123" s="87">
        <f t="shared" si="75"/>
        <v>0</v>
      </c>
      <c r="M123" s="87">
        <f t="shared" si="75"/>
        <v>0</v>
      </c>
      <c r="N123" s="87">
        <f t="shared" si="75"/>
        <v>0</v>
      </c>
      <c r="O123" s="87">
        <f t="shared" si="75"/>
        <v>0</v>
      </c>
      <c r="P123" s="87">
        <f t="shared" si="75"/>
        <v>0</v>
      </c>
      <c r="Q123" s="87">
        <f t="shared" si="75"/>
        <v>0</v>
      </c>
      <c r="R123" s="87">
        <f t="shared" si="75"/>
        <v>0</v>
      </c>
      <c r="S123" s="87">
        <f>S122/S121</f>
        <v>0</v>
      </c>
      <c r="T123" s="87">
        <f t="shared" si="75"/>
        <v>0</v>
      </c>
      <c r="U123" s="8"/>
      <c r="V123" s="87">
        <f t="shared" ref="V123:Y123" si="76">V122/V121</f>
        <v>0</v>
      </c>
      <c r="W123" s="87">
        <f t="shared" si="76"/>
        <v>0</v>
      </c>
      <c r="X123" s="87">
        <f t="shared" si="76"/>
        <v>0</v>
      </c>
      <c r="Y123" s="87">
        <f t="shared" si="76"/>
        <v>0</v>
      </c>
      <c r="Z123" s="8"/>
      <c r="AA123" s="87">
        <f>AA122/AA121</f>
        <v>0</v>
      </c>
      <c r="AB123" s="8"/>
      <c r="AC123" s="1"/>
      <c r="AE123" s="5"/>
      <c r="AF123" s="5"/>
      <c r="AG123" s="9"/>
      <c r="AH123" s="9"/>
      <c r="AI123" s="9"/>
      <c r="AJ123" s="1"/>
      <c r="AK123" s="1"/>
      <c r="AL123" s="1"/>
    </row>
    <row r="124" spans="1:42" s="4" customFormat="1" ht="15" customHeight="1" outlineLevel="1">
      <c r="A124" s="54"/>
      <c r="C124" s="82"/>
      <c r="D124" s="82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8"/>
      <c r="V124" s="84"/>
      <c r="W124" s="84"/>
      <c r="X124" s="84"/>
      <c r="Y124" s="84"/>
      <c r="Z124" s="8"/>
      <c r="AA124" s="84"/>
      <c r="AB124" s="8"/>
      <c r="AC124" s="1"/>
      <c r="AE124" s="5"/>
      <c r="AF124" s="5"/>
      <c r="AG124" s="9"/>
      <c r="AH124" s="9"/>
      <c r="AI124" s="9"/>
      <c r="AJ124" s="1"/>
      <c r="AK124" s="1"/>
      <c r="AL124" s="1"/>
    </row>
    <row r="125" spans="1:42" s="4" customFormat="1" ht="15" customHeight="1" outlineLevel="1">
      <c r="A125" s="54"/>
      <c r="C125" s="63" t="str">
        <f>CONCATENATE($E$6+1," Forecast")</f>
        <v>2027 Forecast</v>
      </c>
      <c r="D125" s="63"/>
      <c r="U125" s="8"/>
      <c r="V125" s="84"/>
      <c r="W125" s="84"/>
      <c r="X125" s="84"/>
      <c r="Y125" s="84"/>
      <c r="Z125" s="8"/>
      <c r="AA125" s="84"/>
      <c r="AB125" s="8"/>
      <c r="AC125" s="1"/>
      <c r="AE125" s="5"/>
      <c r="AF125" s="5"/>
      <c r="AG125" s="9"/>
      <c r="AH125" s="9"/>
      <c r="AI125" s="9"/>
      <c r="AJ125" s="1"/>
      <c r="AK125" s="1"/>
      <c r="AL125" s="1"/>
    </row>
    <row r="126" spans="1:42" s="4" customFormat="1" ht="15" customHeight="1" outlineLevel="1">
      <c r="A126" s="54"/>
      <c r="C126" s="82" t="s">
        <v>14</v>
      </c>
      <c r="D126" s="82"/>
      <c r="I126" s="221">
        <v>485</v>
      </c>
      <c r="J126" s="221">
        <v>485</v>
      </c>
      <c r="K126" s="221">
        <v>485</v>
      </c>
      <c r="L126" s="221">
        <v>500</v>
      </c>
      <c r="M126" s="221">
        <v>500</v>
      </c>
      <c r="N126" s="221">
        <v>500</v>
      </c>
      <c r="O126" s="221">
        <v>500</v>
      </c>
      <c r="P126" s="221">
        <v>500</v>
      </c>
      <c r="Q126" s="221">
        <v>500</v>
      </c>
      <c r="R126" s="221">
        <v>500</v>
      </c>
      <c r="S126" s="221">
        <v>500</v>
      </c>
      <c r="T126" s="221">
        <v>500</v>
      </c>
      <c r="U126" s="8"/>
      <c r="V126" s="84">
        <f t="shared" ref="V126:Y127" si="77">(V198/V54)*1000</f>
        <v>485.00000000000006</v>
      </c>
      <c r="W126" s="84">
        <f t="shared" si="77"/>
        <v>500</v>
      </c>
      <c r="X126" s="84">
        <f t="shared" si="77"/>
        <v>500</v>
      </c>
      <c r="Y126" s="84">
        <f t="shared" si="77"/>
        <v>500</v>
      </c>
      <c r="Z126" s="8"/>
      <c r="AA126" s="84">
        <f>(AA198/AA54)*1000</f>
        <v>496.71066810344831</v>
      </c>
      <c r="AB126" s="8"/>
      <c r="AC126" s="1"/>
      <c r="AE126" s="5"/>
      <c r="AF126" s="5"/>
      <c r="AG126" s="9"/>
      <c r="AH126" s="9"/>
      <c r="AI126" s="9"/>
      <c r="AJ126" s="1"/>
      <c r="AK126" s="1"/>
      <c r="AL126" s="1"/>
    </row>
    <row r="127" spans="1:42" s="4" customFormat="1" ht="15" customHeight="1" outlineLevel="1">
      <c r="A127" s="54"/>
      <c r="C127" s="82" t="s">
        <v>11</v>
      </c>
      <c r="D127" s="82"/>
      <c r="I127" s="222">
        <v>485</v>
      </c>
      <c r="J127" s="222">
        <v>485</v>
      </c>
      <c r="K127" s="222">
        <v>485</v>
      </c>
      <c r="L127" s="222">
        <v>500</v>
      </c>
      <c r="M127" s="222">
        <v>500</v>
      </c>
      <c r="N127" s="222">
        <v>500</v>
      </c>
      <c r="O127" s="222">
        <v>500</v>
      </c>
      <c r="P127" s="222">
        <v>500</v>
      </c>
      <c r="Q127" s="222">
        <v>500</v>
      </c>
      <c r="R127" s="222">
        <v>500</v>
      </c>
      <c r="S127" s="222">
        <v>500</v>
      </c>
      <c r="T127" s="222">
        <v>500</v>
      </c>
      <c r="U127" s="8"/>
      <c r="V127" s="84">
        <f t="shared" si="77"/>
        <v>485.00000000000006</v>
      </c>
      <c r="W127" s="84">
        <f t="shared" si="77"/>
        <v>500</v>
      </c>
      <c r="X127" s="84">
        <f t="shared" si="77"/>
        <v>500</v>
      </c>
      <c r="Y127" s="84">
        <f t="shared" si="77"/>
        <v>500</v>
      </c>
      <c r="Z127" s="8"/>
      <c r="AA127" s="84">
        <f>(AA199/AA55)*1000</f>
        <v>496.71066810344831</v>
      </c>
      <c r="AB127" s="8"/>
      <c r="AC127" s="1"/>
    </row>
    <row r="128" spans="1:42" s="4" customFormat="1" ht="15" customHeight="1" outlineLevel="1">
      <c r="A128" s="54"/>
      <c r="C128" s="82" t="s">
        <v>10</v>
      </c>
      <c r="D128" s="82"/>
      <c r="I128" s="65">
        <f>I126-I127</f>
        <v>0</v>
      </c>
      <c r="J128" s="65">
        <f t="shared" ref="J128:T128" si="78">J126-J127</f>
        <v>0</v>
      </c>
      <c r="K128" s="65">
        <f t="shared" si="78"/>
        <v>0</v>
      </c>
      <c r="L128" s="65">
        <f t="shared" si="78"/>
        <v>0</v>
      </c>
      <c r="M128" s="65">
        <f t="shared" si="78"/>
        <v>0</v>
      </c>
      <c r="N128" s="65">
        <f t="shared" si="78"/>
        <v>0</v>
      </c>
      <c r="O128" s="65">
        <f t="shared" si="78"/>
        <v>0</v>
      </c>
      <c r="P128" s="65">
        <f t="shared" si="78"/>
        <v>0</v>
      </c>
      <c r="Q128" s="65">
        <f t="shared" si="78"/>
        <v>0</v>
      </c>
      <c r="R128" s="65">
        <f t="shared" si="78"/>
        <v>0</v>
      </c>
      <c r="S128" s="65">
        <f t="shared" si="78"/>
        <v>0</v>
      </c>
      <c r="T128" s="65">
        <f t="shared" si="78"/>
        <v>0</v>
      </c>
      <c r="U128" s="8"/>
      <c r="V128" s="86">
        <f t="shared" ref="V128:Y128" si="79">V126-V127</f>
        <v>0</v>
      </c>
      <c r="W128" s="86">
        <f t="shared" si="79"/>
        <v>0</v>
      </c>
      <c r="X128" s="86">
        <f t="shared" si="79"/>
        <v>0</v>
      </c>
      <c r="Y128" s="86">
        <f t="shared" si="79"/>
        <v>0</v>
      </c>
      <c r="Z128" s="8"/>
      <c r="AA128" s="86">
        <f t="shared" ref="AA128" si="80">AA126-AA127</f>
        <v>0</v>
      </c>
      <c r="AB128" s="8"/>
      <c r="AC128" s="1"/>
    </row>
    <row r="129" spans="1:42" s="4" customFormat="1" ht="15" customHeight="1" outlineLevel="1" thickBot="1">
      <c r="A129" s="54"/>
      <c r="C129" s="82" t="s">
        <v>15</v>
      </c>
      <c r="D129" s="82"/>
      <c r="I129" s="87">
        <f>I128/I127</f>
        <v>0</v>
      </c>
      <c r="J129" s="87">
        <f t="shared" ref="J129:T129" si="81">J128/J127</f>
        <v>0</v>
      </c>
      <c r="K129" s="87">
        <f t="shared" si="81"/>
        <v>0</v>
      </c>
      <c r="L129" s="87">
        <f t="shared" si="81"/>
        <v>0</v>
      </c>
      <c r="M129" s="87">
        <f t="shared" si="81"/>
        <v>0</v>
      </c>
      <c r="N129" s="87">
        <f t="shared" si="81"/>
        <v>0</v>
      </c>
      <c r="O129" s="87">
        <f t="shared" si="81"/>
        <v>0</v>
      </c>
      <c r="P129" s="87">
        <f t="shared" si="81"/>
        <v>0</v>
      </c>
      <c r="Q129" s="87">
        <f t="shared" si="81"/>
        <v>0</v>
      </c>
      <c r="R129" s="87">
        <f t="shared" si="81"/>
        <v>0</v>
      </c>
      <c r="S129" s="87">
        <f t="shared" si="81"/>
        <v>0</v>
      </c>
      <c r="T129" s="87">
        <f t="shared" si="81"/>
        <v>0</v>
      </c>
      <c r="U129" s="8"/>
      <c r="V129" s="87">
        <f t="shared" ref="V129:Y129" si="82">V128/V127</f>
        <v>0</v>
      </c>
      <c r="W129" s="87">
        <f t="shared" si="82"/>
        <v>0</v>
      </c>
      <c r="X129" s="87">
        <f t="shared" si="82"/>
        <v>0</v>
      </c>
      <c r="Y129" s="87">
        <f t="shared" si="82"/>
        <v>0</v>
      </c>
      <c r="Z129" s="8"/>
      <c r="AA129" s="87">
        <f t="shared" ref="AA129" si="83">AA128/AA127</f>
        <v>0</v>
      </c>
      <c r="AB129" s="8"/>
      <c r="AC129" s="1"/>
    </row>
    <row r="130" spans="1:42" s="4" customFormat="1" ht="15" customHeight="1" outlineLevel="1">
      <c r="A130" s="54"/>
      <c r="B130" s="24"/>
      <c r="C130" s="24"/>
      <c r="D130" s="24"/>
      <c r="E130" s="69"/>
      <c r="F130" s="69"/>
      <c r="G130" s="69"/>
      <c r="H130" s="69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8"/>
      <c r="V130" s="218"/>
      <c r="W130" s="218"/>
      <c r="X130" s="218"/>
      <c r="Y130" s="218"/>
      <c r="Z130" s="8"/>
      <c r="AA130" s="218"/>
      <c r="AB130" s="8"/>
      <c r="AC130" s="1"/>
    </row>
    <row r="131" spans="1:42" s="4" customFormat="1" ht="15" customHeight="1" outlineLevel="1">
      <c r="A131" s="8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8"/>
      <c r="AC131" s="1"/>
    </row>
    <row r="132" spans="1:42" s="4" customFormat="1" ht="15" customHeight="1">
      <c r="AC132" s="1"/>
      <c r="AK132" s="61"/>
      <c r="AL132" s="61"/>
      <c r="AM132" s="61"/>
      <c r="AN132" s="70"/>
    </row>
    <row r="133" spans="1:42" s="4" customFormat="1" ht="15" customHeight="1">
      <c r="A133" s="1" t="s">
        <v>0</v>
      </c>
      <c r="C133" s="223" t="s">
        <v>23</v>
      </c>
      <c r="D133" s="223"/>
      <c r="E133" s="204"/>
      <c r="F133" s="204"/>
      <c r="G133" s="204"/>
      <c r="H133" s="204"/>
      <c r="I133" s="224"/>
      <c r="J133" s="225"/>
      <c r="K133" s="225"/>
      <c r="L133" s="204"/>
      <c r="M133" s="20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K133" s="61"/>
      <c r="AL133" s="61"/>
      <c r="AM133" s="61"/>
      <c r="AN133" s="70"/>
    </row>
    <row r="134" spans="1:42" s="4" customFormat="1" ht="15" customHeight="1" outlineLevel="1">
      <c r="A134" s="1"/>
      <c r="B134" s="89"/>
      <c r="C134" s="89"/>
      <c r="D134" s="89"/>
    </row>
    <row r="135" spans="1:42" s="8" customFormat="1" ht="15" customHeight="1" outlineLevel="1" thickBot="1">
      <c r="A135" s="54"/>
      <c r="C135" s="71" t="s">
        <v>27</v>
      </c>
      <c r="D135" s="71"/>
      <c r="I135" s="72">
        <f>I$6</f>
        <v>46023</v>
      </c>
      <c r="J135" s="73">
        <f t="shared" ref="J135:Y135" si="84">J$6</f>
        <v>46054</v>
      </c>
      <c r="K135" s="73">
        <f t="shared" si="84"/>
        <v>46082</v>
      </c>
      <c r="L135" s="74">
        <f t="shared" si="84"/>
        <v>46113</v>
      </c>
      <c r="M135" s="73">
        <f t="shared" si="84"/>
        <v>46143</v>
      </c>
      <c r="N135" s="73">
        <f t="shared" si="84"/>
        <v>46174</v>
      </c>
      <c r="O135" s="74">
        <f t="shared" si="84"/>
        <v>46204</v>
      </c>
      <c r="P135" s="73">
        <f t="shared" si="84"/>
        <v>46235</v>
      </c>
      <c r="Q135" s="73">
        <f t="shared" si="84"/>
        <v>46266</v>
      </c>
      <c r="R135" s="74">
        <f t="shared" si="84"/>
        <v>46296</v>
      </c>
      <c r="S135" s="73">
        <f t="shared" si="84"/>
        <v>46327</v>
      </c>
      <c r="T135" s="73">
        <f t="shared" si="84"/>
        <v>46357</v>
      </c>
      <c r="U135" s="29"/>
      <c r="V135" s="30">
        <f t="shared" si="84"/>
        <v>1</v>
      </c>
      <c r="W135" s="17">
        <f t="shared" si="84"/>
        <v>2</v>
      </c>
      <c r="X135" s="17">
        <f t="shared" si="84"/>
        <v>3</v>
      </c>
      <c r="Y135" s="17">
        <f t="shared" si="84"/>
        <v>4</v>
      </c>
      <c r="Z135" s="75"/>
      <c r="AA135" s="76" t="s">
        <v>5</v>
      </c>
      <c r="AB135" s="2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s="5" customFormat="1" ht="15" customHeight="1" outlineLevel="1">
      <c r="A136" s="3"/>
      <c r="C136" s="77"/>
      <c r="D136" s="77"/>
      <c r="F136" s="57"/>
      <c r="G136" s="57"/>
      <c r="H136" s="57"/>
      <c r="I136" s="78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34"/>
      <c r="U136" s="9"/>
      <c r="V136" s="80"/>
      <c r="W136" s="81"/>
      <c r="X136" s="81"/>
      <c r="Y136" s="81"/>
      <c r="Z136" s="9"/>
      <c r="AA136" s="80"/>
      <c r="AB136" s="9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s="4" customFormat="1" ht="15" customHeight="1" outlineLevel="1">
      <c r="A137" s="1"/>
      <c r="C137" s="90" t="s">
        <v>7</v>
      </c>
      <c r="D137" s="68"/>
      <c r="E137" s="226" t="s">
        <v>12</v>
      </c>
      <c r="F137" s="227" t="s">
        <v>13</v>
      </c>
      <c r="G137" s="128" t="str">
        <f>$E$9</f>
        <v>YEARS</v>
      </c>
      <c r="H137" s="92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AE137" s="1"/>
      <c r="AF137" s="1"/>
      <c r="AG137" s="1"/>
      <c r="AH137" s="1"/>
    </row>
    <row r="138" spans="1:42" s="4" customFormat="1" ht="15" customHeight="1" outlineLevel="1">
      <c r="A138" s="1"/>
      <c r="C138" s="122">
        <f>C139-1</f>
        <v>2023</v>
      </c>
      <c r="D138" s="37"/>
      <c r="E138" s="229">
        <v>1</v>
      </c>
      <c r="F138" s="230">
        <v>0</v>
      </c>
      <c r="G138" s="95">
        <f>_xlfn.XLOOKUP(G$137,E$137:F$137,E138:F138)</f>
        <v>1</v>
      </c>
      <c r="H138" s="231"/>
      <c r="I138" s="232">
        <v>434</v>
      </c>
      <c r="J138" s="233">
        <v>437</v>
      </c>
      <c r="K138" s="233">
        <v>437</v>
      </c>
      <c r="L138" s="233">
        <v>450</v>
      </c>
      <c r="M138" s="233">
        <v>448</v>
      </c>
      <c r="N138" s="233">
        <v>448</v>
      </c>
      <c r="O138" s="233">
        <v>451</v>
      </c>
      <c r="P138" s="233">
        <v>450</v>
      </c>
      <c r="Q138" s="233">
        <v>452</v>
      </c>
      <c r="R138" s="233">
        <v>450</v>
      </c>
      <c r="S138" s="233">
        <v>450</v>
      </c>
      <c r="T138" s="234">
        <v>452</v>
      </c>
      <c r="V138" s="96">
        <f t="shared" ref="V138:Y143" si="85">(V210/V66)*1000</f>
        <v>435.83544303797458</v>
      </c>
      <c r="W138" s="97">
        <f t="shared" si="85"/>
        <v>448.53606172425361</v>
      </c>
      <c r="X138" s="97">
        <f t="shared" si="85"/>
        <v>450.94860335195534</v>
      </c>
      <c r="Y138" s="98">
        <f t="shared" si="85"/>
        <v>450.60118655240603</v>
      </c>
      <c r="AA138" s="99">
        <f t="shared" ref="AA138:AA143" si="86">(AA210/AA66)*1000</f>
        <v>447.26585875470118</v>
      </c>
      <c r="AE138" s="1"/>
      <c r="AF138" s="1"/>
      <c r="AG138" s="1"/>
      <c r="AH138" s="1"/>
      <c r="AL138" s="61"/>
      <c r="AM138" s="61"/>
      <c r="AN138" s="70"/>
    </row>
    <row r="139" spans="1:42" s="4" customFormat="1" ht="15" customHeight="1" outlineLevel="1">
      <c r="A139" s="1"/>
      <c r="C139" s="122">
        <f>C140-1</f>
        <v>2024</v>
      </c>
      <c r="D139" s="37"/>
      <c r="E139" s="235">
        <v>1</v>
      </c>
      <c r="F139" s="236">
        <v>0</v>
      </c>
      <c r="G139" s="100">
        <f t="shared" ref="G139:G142" si="87">_xlfn.XLOOKUP(G$137,E$137:F$137,E139:F139)</f>
        <v>1</v>
      </c>
      <c r="H139" s="37"/>
      <c r="I139" s="237">
        <v>450</v>
      </c>
      <c r="J139" s="228">
        <v>452</v>
      </c>
      <c r="K139" s="228">
        <v>451</v>
      </c>
      <c r="L139" s="228">
        <v>466</v>
      </c>
      <c r="M139" s="228">
        <v>464</v>
      </c>
      <c r="N139" s="228">
        <v>463</v>
      </c>
      <c r="O139" s="228">
        <v>464</v>
      </c>
      <c r="P139" s="228">
        <v>467</v>
      </c>
      <c r="Q139" s="228">
        <v>463</v>
      </c>
      <c r="R139" s="228">
        <v>465</v>
      </c>
      <c r="S139" s="228">
        <v>465</v>
      </c>
      <c r="T139" s="238">
        <v>463</v>
      </c>
      <c r="V139" s="101">
        <f t="shared" si="85"/>
        <v>450.95241309483629</v>
      </c>
      <c r="W139" s="102">
        <f t="shared" si="85"/>
        <v>464.17204884667569</v>
      </c>
      <c r="X139" s="102">
        <f t="shared" si="85"/>
        <v>464.73775894538608</v>
      </c>
      <c r="Y139" s="103">
        <f t="shared" si="85"/>
        <v>464.3925965955147</v>
      </c>
      <c r="AA139" s="104">
        <f t="shared" si="86"/>
        <v>461.70918681920944</v>
      </c>
      <c r="AE139" s="1"/>
      <c r="AF139" s="1"/>
      <c r="AG139" s="1"/>
      <c r="AH139" s="1"/>
      <c r="AL139" s="61"/>
      <c r="AM139" s="61"/>
      <c r="AN139" s="70"/>
    </row>
    <row r="140" spans="1:42" s="4" customFormat="1" ht="15" customHeight="1" outlineLevel="1">
      <c r="A140" s="1"/>
      <c r="C140" s="122">
        <f>C141-1</f>
        <v>2025</v>
      </c>
      <c r="D140" s="37"/>
      <c r="E140" s="235">
        <v>1</v>
      </c>
      <c r="F140" s="236">
        <v>0</v>
      </c>
      <c r="G140" s="100">
        <f t="shared" si="87"/>
        <v>1</v>
      </c>
      <c r="H140" s="37"/>
      <c r="I140" s="237">
        <v>459</v>
      </c>
      <c r="J140" s="228">
        <v>461</v>
      </c>
      <c r="K140" s="228">
        <v>462</v>
      </c>
      <c r="L140" s="228">
        <v>473</v>
      </c>
      <c r="M140" s="228">
        <v>476</v>
      </c>
      <c r="N140" s="228">
        <v>477</v>
      </c>
      <c r="O140" s="228">
        <v>475</v>
      </c>
      <c r="P140" s="228">
        <v>476</v>
      </c>
      <c r="Q140" s="228">
        <v>475</v>
      </c>
      <c r="R140" s="228">
        <v>473</v>
      </c>
      <c r="S140" s="228">
        <v>472</v>
      </c>
      <c r="T140" s="238">
        <v>473</v>
      </c>
      <c r="V140" s="105">
        <f t="shared" si="85"/>
        <v>460.60782657657654</v>
      </c>
      <c r="W140" s="106">
        <f t="shared" si="85"/>
        <v>475.46892523364488</v>
      </c>
      <c r="X140" s="106">
        <f t="shared" si="85"/>
        <v>475.33961465170444</v>
      </c>
      <c r="Y140" s="107">
        <f t="shared" si="85"/>
        <v>472.66112801310555</v>
      </c>
      <c r="AA140" s="104">
        <f t="shared" si="86"/>
        <v>471.58283812693128</v>
      </c>
      <c r="AE140" s="1"/>
      <c r="AF140" s="1"/>
      <c r="AG140" s="1"/>
      <c r="AH140" s="1"/>
      <c r="AL140" s="61"/>
      <c r="AM140" s="61"/>
      <c r="AN140" s="70"/>
    </row>
    <row r="141" spans="1:42" s="4" customFormat="1" ht="15" customHeight="1" outlineLevel="1">
      <c r="A141" s="1"/>
      <c r="C141" s="151">
        <f>$E$6</f>
        <v>2026</v>
      </c>
      <c r="D141" s="37"/>
      <c r="E141" s="239">
        <v>1</v>
      </c>
      <c r="F141" s="240">
        <v>1</v>
      </c>
      <c r="G141" s="109">
        <f t="shared" si="87"/>
        <v>1</v>
      </c>
      <c r="H141" s="37"/>
      <c r="I141" s="110">
        <f>I120</f>
        <v>475</v>
      </c>
      <c r="J141" s="111">
        <f t="shared" ref="J141:T141" si="88">J120</f>
        <v>475</v>
      </c>
      <c r="K141" s="111">
        <f t="shared" si="88"/>
        <v>475</v>
      </c>
      <c r="L141" s="111">
        <f t="shared" si="88"/>
        <v>490</v>
      </c>
      <c r="M141" s="111">
        <f t="shared" si="88"/>
        <v>490</v>
      </c>
      <c r="N141" s="111">
        <f t="shared" si="88"/>
        <v>490</v>
      </c>
      <c r="O141" s="111">
        <f t="shared" si="88"/>
        <v>490</v>
      </c>
      <c r="P141" s="111">
        <f t="shared" si="88"/>
        <v>490</v>
      </c>
      <c r="Q141" s="111">
        <f t="shared" si="88"/>
        <v>490</v>
      </c>
      <c r="R141" s="111">
        <f t="shared" si="88"/>
        <v>490</v>
      </c>
      <c r="S141" s="111">
        <f t="shared" si="88"/>
        <v>490</v>
      </c>
      <c r="T141" s="112">
        <f t="shared" si="88"/>
        <v>490</v>
      </c>
      <c r="V141" s="113">
        <f t="shared" si="85"/>
        <v>475.00000000000006</v>
      </c>
      <c r="W141" s="114">
        <f t="shared" si="85"/>
        <v>490</v>
      </c>
      <c r="X141" s="114">
        <f t="shared" si="85"/>
        <v>490</v>
      </c>
      <c r="Y141" s="115">
        <f t="shared" si="85"/>
        <v>490</v>
      </c>
      <c r="AA141" s="116">
        <f t="shared" si="86"/>
        <v>486.71026640328864</v>
      </c>
      <c r="AE141" s="1"/>
      <c r="AF141" s="1"/>
      <c r="AG141" s="1"/>
      <c r="AH141" s="1"/>
      <c r="AL141" s="61"/>
      <c r="AM141" s="61"/>
      <c r="AN141" s="70"/>
    </row>
    <row r="142" spans="1:42" s="4" customFormat="1" ht="15" customHeight="1" outlineLevel="1">
      <c r="A142" s="1"/>
      <c r="C142" s="117">
        <f>C141+1</f>
        <v>2027</v>
      </c>
      <c r="D142" s="37"/>
      <c r="E142" s="235">
        <v>1</v>
      </c>
      <c r="F142" s="236">
        <v>0</v>
      </c>
      <c r="G142" s="100">
        <f t="shared" si="87"/>
        <v>1</v>
      </c>
      <c r="H142" s="37"/>
      <c r="I142" s="118">
        <f>I126</f>
        <v>485</v>
      </c>
      <c r="J142" s="38">
        <f t="shared" ref="J142:T142" si="89">J126</f>
        <v>485</v>
      </c>
      <c r="K142" s="38">
        <f t="shared" si="89"/>
        <v>485</v>
      </c>
      <c r="L142" s="38">
        <f t="shared" si="89"/>
        <v>500</v>
      </c>
      <c r="M142" s="38">
        <f t="shared" si="89"/>
        <v>500</v>
      </c>
      <c r="N142" s="38">
        <f t="shared" si="89"/>
        <v>500</v>
      </c>
      <c r="O142" s="38">
        <f t="shared" si="89"/>
        <v>500</v>
      </c>
      <c r="P142" s="38">
        <f t="shared" si="89"/>
        <v>500</v>
      </c>
      <c r="Q142" s="38">
        <f t="shared" si="89"/>
        <v>500</v>
      </c>
      <c r="R142" s="38">
        <f t="shared" si="89"/>
        <v>500</v>
      </c>
      <c r="S142" s="38">
        <f t="shared" si="89"/>
        <v>500</v>
      </c>
      <c r="T142" s="119">
        <f t="shared" si="89"/>
        <v>500</v>
      </c>
      <c r="V142" s="96">
        <f t="shared" si="85"/>
        <v>485.00000000000006</v>
      </c>
      <c r="W142" s="97">
        <f t="shared" si="85"/>
        <v>500</v>
      </c>
      <c r="X142" s="97">
        <f t="shared" si="85"/>
        <v>500</v>
      </c>
      <c r="Y142" s="98">
        <f t="shared" si="85"/>
        <v>500</v>
      </c>
      <c r="AA142" s="104">
        <f t="shared" si="86"/>
        <v>496.71066810344831</v>
      </c>
      <c r="AE142" s="1"/>
      <c r="AF142" s="1"/>
      <c r="AG142" s="1"/>
      <c r="AH142" s="1"/>
      <c r="AL142" s="5"/>
      <c r="AM142" s="5"/>
      <c r="AN142" s="5"/>
      <c r="AO142" s="5"/>
      <c r="AP142" s="5"/>
    </row>
    <row r="143" spans="1:42" s="4" customFormat="1" ht="15" customHeight="1" outlineLevel="1">
      <c r="A143" s="120"/>
      <c r="B143" s="121"/>
      <c r="C143" s="122" t="s">
        <v>6</v>
      </c>
      <c r="D143" s="37"/>
      <c r="E143" s="241">
        <v>0</v>
      </c>
      <c r="F143" s="242">
        <v>1</v>
      </c>
      <c r="G143" s="123">
        <f>_xlfn.XLOOKUP(G$137,E$137:F$137,E143:F143)</f>
        <v>0</v>
      </c>
      <c r="H143" s="37"/>
      <c r="I143" s="243">
        <v>475</v>
      </c>
      <c r="J143" s="244">
        <v>475</v>
      </c>
      <c r="K143" s="244">
        <v>475</v>
      </c>
      <c r="L143" s="244">
        <v>490</v>
      </c>
      <c r="M143" s="244">
        <v>490</v>
      </c>
      <c r="N143" s="244">
        <v>490</v>
      </c>
      <c r="O143" s="244">
        <v>490</v>
      </c>
      <c r="P143" s="244">
        <v>490</v>
      </c>
      <c r="Q143" s="244">
        <v>490</v>
      </c>
      <c r="R143" s="244">
        <v>490</v>
      </c>
      <c r="S143" s="244">
        <v>490</v>
      </c>
      <c r="T143" s="244">
        <v>490</v>
      </c>
      <c r="U143" s="124"/>
      <c r="V143" s="125">
        <f t="shared" si="85"/>
        <v>475.00000000000006</v>
      </c>
      <c r="W143" s="126">
        <f t="shared" si="85"/>
        <v>490</v>
      </c>
      <c r="X143" s="126">
        <f t="shared" si="85"/>
        <v>490</v>
      </c>
      <c r="Y143" s="126">
        <f t="shared" si="85"/>
        <v>490</v>
      </c>
      <c r="Z143" s="124"/>
      <c r="AA143" s="125">
        <f t="shared" si="86"/>
        <v>486.71026640328864</v>
      </c>
      <c r="AB143" s="124"/>
      <c r="AC143" s="121"/>
      <c r="AD143" s="121"/>
      <c r="AE143" s="1"/>
      <c r="AF143" s="1"/>
      <c r="AG143" s="1"/>
      <c r="AH143" s="1"/>
      <c r="AI143" s="121"/>
      <c r="AK143" s="121"/>
      <c r="AL143" s="121"/>
      <c r="AM143" s="121"/>
      <c r="AN143" s="121"/>
      <c r="AO143" s="121"/>
      <c r="AP143" s="121"/>
    </row>
    <row r="144" spans="1:42" s="4" customFormat="1" ht="15" customHeight="1" outlineLevel="1">
      <c r="A144" s="1"/>
      <c r="C144" s="127"/>
      <c r="D144" s="127"/>
      <c r="AE144" s="1"/>
    </row>
    <row r="145" spans="1:42" s="4" customFormat="1" ht="15" customHeight="1" outlineLevel="1">
      <c r="A145" s="1"/>
      <c r="C145" s="127"/>
      <c r="D145" s="127"/>
      <c r="AE145" s="1"/>
    </row>
    <row r="146" spans="1:42" s="4" customFormat="1" ht="15" customHeight="1" outlineLevel="1">
      <c r="A146" s="1"/>
      <c r="C146" s="90" t="s">
        <v>7</v>
      </c>
      <c r="D146" s="68"/>
      <c r="E146" s="92"/>
      <c r="F146" s="92"/>
      <c r="G146" s="128" t="str">
        <f>$E$9</f>
        <v>YEARS</v>
      </c>
      <c r="H146" s="92"/>
      <c r="AC146" s="228"/>
      <c r="AE146" s="1"/>
      <c r="AK146" s="68"/>
      <c r="AL146" s="37"/>
      <c r="AM146" s="37"/>
      <c r="AN146" s="93"/>
      <c r="AO146" s="93"/>
      <c r="AP146" s="93"/>
    </row>
    <row r="147" spans="1:42" s="4" customFormat="1" ht="15" customHeight="1" outlineLevel="1">
      <c r="A147" s="1"/>
      <c r="C147" s="122">
        <f>C138</f>
        <v>2023</v>
      </c>
      <c r="D147" s="37"/>
      <c r="E147" s="37"/>
      <c r="F147" s="37"/>
      <c r="G147" s="95">
        <f>G138</f>
        <v>1</v>
      </c>
      <c r="H147" s="37"/>
      <c r="I147" s="129">
        <f>IF($G147=0,NA(),I138)</f>
        <v>434</v>
      </c>
      <c r="J147" s="130">
        <f t="shared" ref="J147:T147" si="90">IF($G147=0,NA(),J138)</f>
        <v>437</v>
      </c>
      <c r="K147" s="130">
        <f t="shared" si="90"/>
        <v>437</v>
      </c>
      <c r="L147" s="130">
        <f t="shared" si="90"/>
        <v>450</v>
      </c>
      <c r="M147" s="130">
        <f t="shared" si="90"/>
        <v>448</v>
      </c>
      <c r="N147" s="130">
        <f t="shared" si="90"/>
        <v>448</v>
      </c>
      <c r="O147" s="130">
        <f t="shared" si="90"/>
        <v>451</v>
      </c>
      <c r="P147" s="130">
        <f t="shared" si="90"/>
        <v>450</v>
      </c>
      <c r="Q147" s="130">
        <f t="shared" si="90"/>
        <v>452</v>
      </c>
      <c r="R147" s="130">
        <f t="shared" si="90"/>
        <v>450</v>
      </c>
      <c r="S147" s="130">
        <f t="shared" si="90"/>
        <v>450</v>
      </c>
      <c r="T147" s="131">
        <f t="shared" si="90"/>
        <v>452</v>
      </c>
      <c r="V147" s="129">
        <f>IF($G147=0,NA(),V138)</f>
        <v>435.83544303797458</v>
      </c>
      <c r="W147" s="130">
        <f t="shared" ref="V147:Y149" si="91">IF($G147=0,NA(),W138)</f>
        <v>448.53606172425361</v>
      </c>
      <c r="X147" s="130">
        <f t="shared" si="91"/>
        <v>450.94860335195534</v>
      </c>
      <c r="Y147" s="131">
        <f t="shared" si="91"/>
        <v>450.60118655240603</v>
      </c>
      <c r="AA147" s="129">
        <f t="shared" ref="AA147:AA153" si="92">(AA219/AA75)*1000</f>
        <v>447.26585875470118</v>
      </c>
      <c r="AB147" s="131">
        <f>AA147</f>
        <v>447.26585875470118</v>
      </c>
      <c r="AC147" s="38"/>
      <c r="AE147" s="1"/>
      <c r="AL147" s="37"/>
      <c r="AM147" s="35"/>
      <c r="AN147" s="38"/>
      <c r="AO147" s="38"/>
      <c r="AP147" s="38"/>
    </row>
    <row r="148" spans="1:42" s="4" customFormat="1" ht="15" customHeight="1" outlineLevel="1">
      <c r="A148" s="1"/>
      <c r="C148" s="122">
        <f>C139</f>
        <v>2024</v>
      </c>
      <c r="D148" s="37"/>
      <c r="E148" s="37"/>
      <c r="F148" s="37"/>
      <c r="G148" s="100">
        <f>G139</f>
        <v>1</v>
      </c>
      <c r="H148" s="37"/>
      <c r="I148" s="118">
        <f t="shared" ref="I148:T148" si="93">IF($G148=0,NA(),I139)</f>
        <v>450</v>
      </c>
      <c r="J148" s="38">
        <f t="shared" si="93"/>
        <v>452</v>
      </c>
      <c r="K148" s="38">
        <f t="shared" si="93"/>
        <v>451</v>
      </c>
      <c r="L148" s="38">
        <f t="shared" si="93"/>
        <v>466</v>
      </c>
      <c r="M148" s="38">
        <f t="shared" si="93"/>
        <v>464</v>
      </c>
      <c r="N148" s="38">
        <f t="shared" si="93"/>
        <v>463</v>
      </c>
      <c r="O148" s="38">
        <f t="shared" si="93"/>
        <v>464</v>
      </c>
      <c r="P148" s="38">
        <f t="shared" si="93"/>
        <v>467</v>
      </c>
      <c r="Q148" s="38">
        <f t="shared" si="93"/>
        <v>463</v>
      </c>
      <c r="R148" s="38">
        <f t="shared" si="93"/>
        <v>465</v>
      </c>
      <c r="S148" s="38">
        <f t="shared" si="93"/>
        <v>465</v>
      </c>
      <c r="T148" s="119">
        <f t="shared" si="93"/>
        <v>463</v>
      </c>
      <c r="V148" s="118">
        <f t="shared" si="91"/>
        <v>450.95241309483629</v>
      </c>
      <c r="W148" s="38">
        <f t="shared" si="91"/>
        <v>464.17204884667569</v>
      </c>
      <c r="X148" s="38">
        <f t="shared" si="91"/>
        <v>464.73775894538608</v>
      </c>
      <c r="Y148" s="119">
        <f t="shared" si="91"/>
        <v>464.3925965955147</v>
      </c>
      <c r="AA148" s="118">
        <f t="shared" si="92"/>
        <v>461.70918681920944</v>
      </c>
      <c r="AB148" s="119">
        <f t="shared" ref="AB148:AB149" si="94">AA148</f>
        <v>461.70918681920944</v>
      </c>
      <c r="AE148" s="1"/>
      <c r="AL148" s="37"/>
      <c r="AM148" s="35"/>
      <c r="AN148" s="38"/>
      <c r="AO148" s="38"/>
    </row>
    <row r="149" spans="1:42" s="4" customFormat="1" ht="15" customHeight="1" outlineLevel="1">
      <c r="A149" s="1"/>
      <c r="C149" s="122">
        <f>C140</f>
        <v>2025</v>
      </c>
      <c r="D149" s="37"/>
      <c r="E149" s="37"/>
      <c r="F149" s="37"/>
      <c r="G149" s="100">
        <f>G140</f>
        <v>1</v>
      </c>
      <c r="H149" s="37"/>
      <c r="I149" s="118">
        <f t="shared" ref="I149:T149" si="95">IF($G149=0,NA(),I140)</f>
        <v>459</v>
      </c>
      <c r="J149" s="38">
        <f t="shared" si="95"/>
        <v>461</v>
      </c>
      <c r="K149" s="38">
        <f t="shared" si="95"/>
        <v>462</v>
      </c>
      <c r="L149" s="38">
        <f t="shared" si="95"/>
        <v>473</v>
      </c>
      <c r="M149" s="38">
        <f t="shared" si="95"/>
        <v>476</v>
      </c>
      <c r="N149" s="38">
        <f t="shared" si="95"/>
        <v>477</v>
      </c>
      <c r="O149" s="38">
        <f t="shared" si="95"/>
        <v>475</v>
      </c>
      <c r="P149" s="38">
        <f t="shared" si="95"/>
        <v>476</v>
      </c>
      <c r="Q149" s="38">
        <f t="shared" si="95"/>
        <v>475</v>
      </c>
      <c r="R149" s="38">
        <f t="shared" si="95"/>
        <v>473</v>
      </c>
      <c r="S149" s="38">
        <f t="shared" si="95"/>
        <v>472</v>
      </c>
      <c r="T149" s="119">
        <f t="shared" si="95"/>
        <v>473</v>
      </c>
      <c r="V149" s="118">
        <f t="shared" si="91"/>
        <v>460.60782657657654</v>
      </c>
      <c r="W149" s="38">
        <f t="shared" si="91"/>
        <v>475.46892523364488</v>
      </c>
      <c r="X149" s="38">
        <f t="shared" si="91"/>
        <v>475.33961465170444</v>
      </c>
      <c r="Y149" s="119">
        <f t="shared" si="91"/>
        <v>472.66112801310555</v>
      </c>
      <c r="AA149" s="118">
        <f t="shared" si="92"/>
        <v>471.58283812693128</v>
      </c>
      <c r="AB149" s="119">
        <f t="shared" si="94"/>
        <v>471.58283812693128</v>
      </c>
      <c r="AE149" s="1"/>
      <c r="AL149" s="37"/>
      <c r="AM149" s="35"/>
      <c r="AN149" s="38"/>
      <c r="AO149" s="38"/>
    </row>
    <row r="150" spans="1:42" s="4" customFormat="1" ht="15" customHeight="1" outlineLevel="1">
      <c r="A150" s="1"/>
      <c r="C150" s="132">
        <f>C141</f>
        <v>2026</v>
      </c>
      <c r="D150" s="133" t="s">
        <v>9</v>
      </c>
      <c r="E150" s="37"/>
      <c r="F150" s="37"/>
      <c r="G150" s="134">
        <f>G141</f>
        <v>1</v>
      </c>
      <c r="H150" s="37"/>
      <c r="I150" s="135">
        <f>IF($G150=0,NA(),IFERROR(I141/I119,NA()))</f>
        <v>475</v>
      </c>
      <c r="J150" s="136" t="e">
        <f t="shared" ref="J150:T150" si="96">IF($G150=0,NA(),IFERROR(J141/J119,NA()))</f>
        <v>#N/A</v>
      </c>
      <c r="K150" s="136" t="e">
        <f t="shared" si="96"/>
        <v>#N/A</v>
      </c>
      <c r="L150" s="136" t="e">
        <f t="shared" si="96"/>
        <v>#N/A</v>
      </c>
      <c r="M150" s="136" t="e">
        <f t="shared" si="96"/>
        <v>#N/A</v>
      </c>
      <c r="N150" s="136" t="e">
        <f t="shared" si="96"/>
        <v>#N/A</v>
      </c>
      <c r="O150" s="136" t="e">
        <f t="shared" si="96"/>
        <v>#N/A</v>
      </c>
      <c r="P150" s="136" t="e">
        <f t="shared" si="96"/>
        <v>#N/A</v>
      </c>
      <c r="Q150" s="136" t="e">
        <f t="shared" si="96"/>
        <v>#N/A</v>
      </c>
      <c r="R150" s="136" t="e">
        <f t="shared" si="96"/>
        <v>#N/A</v>
      </c>
      <c r="S150" s="136" t="e">
        <f t="shared" si="96"/>
        <v>#N/A</v>
      </c>
      <c r="T150" s="137" t="e">
        <f t="shared" si="96"/>
        <v>#N/A</v>
      </c>
      <c r="V150" s="135" t="e">
        <f>IF($G150=0,NA(),IFERROR(V141/V119,NA()))</f>
        <v>#N/A</v>
      </c>
      <c r="W150" s="136" t="e">
        <f t="shared" ref="W150:Y150" si="97">IF($G150=0,NA(),IFERROR(W141/W119,NA()))</f>
        <v>#N/A</v>
      </c>
      <c r="X150" s="136" t="e">
        <f t="shared" si="97"/>
        <v>#N/A</v>
      </c>
      <c r="Y150" s="137" t="e">
        <f t="shared" si="97"/>
        <v>#N/A</v>
      </c>
      <c r="AA150" s="135" t="e">
        <f t="shared" si="92"/>
        <v>#N/A</v>
      </c>
      <c r="AB150" s="137" t="e">
        <f>AA150</f>
        <v>#N/A</v>
      </c>
      <c r="AE150" s="1"/>
      <c r="AL150" s="37"/>
      <c r="AM150" s="35"/>
      <c r="AN150" s="38"/>
      <c r="AO150" s="38"/>
    </row>
    <row r="151" spans="1:42" s="4" customFormat="1" ht="15" customHeight="1" outlineLevel="1">
      <c r="A151" s="1"/>
      <c r="C151" s="138">
        <f>$C$78</f>
        <v>2026</v>
      </c>
      <c r="D151" s="139" t="s">
        <v>8</v>
      </c>
      <c r="E151" s="37"/>
      <c r="F151" s="37"/>
      <c r="G151" s="140">
        <f>G150</f>
        <v>1</v>
      </c>
      <c r="H151" s="37"/>
      <c r="I151" s="141">
        <f>IF($G151=0,NA(),I141)</f>
        <v>475</v>
      </c>
      <c r="J151" s="142">
        <f t="shared" ref="J151:T151" si="98">IF($G151=0,NA(),J141)</f>
        <v>475</v>
      </c>
      <c r="K151" s="142">
        <f t="shared" si="98"/>
        <v>475</v>
      </c>
      <c r="L151" s="142">
        <f t="shared" si="98"/>
        <v>490</v>
      </c>
      <c r="M151" s="142">
        <f t="shared" si="98"/>
        <v>490</v>
      </c>
      <c r="N151" s="142">
        <f t="shared" si="98"/>
        <v>490</v>
      </c>
      <c r="O151" s="142">
        <f t="shared" si="98"/>
        <v>490</v>
      </c>
      <c r="P151" s="142">
        <f t="shared" si="98"/>
        <v>490</v>
      </c>
      <c r="Q151" s="142">
        <f t="shared" si="98"/>
        <v>490</v>
      </c>
      <c r="R151" s="142">
        <f t="shared" si="98"/>
        <v>490</v>
      </c>
      <c r="S151" s="142">
        <f t="shared" si="98"/>
        <v>490</v>
      </c>
      <c r="T151" s="143">
        <f t="shared" si="98"/>
        <v>490</v>
      </c>
      <c r="V151" s="141">
        <f t="shared" ref="V151:Y151" si="99">IF($G151=0,NA(),V141)</f>
        <v>475.00000000000006</v>
      </c>
      <c r="W151" s="142">
        <f t="shared" si="99"/>
        <v>490</v>
      </c>
      <c r="X151" s="142">
        <f t="shared" si="99"/>
        <v>490</v>
      </c>
      <c r="Y151" s="143">
        <f t="shared" si="99"/>
        <v>490</v>
      </c>
      <c r="AA151" s="141">
        <f t="shared" si="92"/>
        <v>486.71026640328864</v>
      </c>
      <c r="AB151" s="143">
        <f>AA151</f>
        <v>486.71026640328864</v>
      </c>
      <c r="AE151" s="1"/>
      <c r="AL151" s="37"/>
      <c r="AM151" s="35"/>
      <c r="AN151" s="38"/>
      <c r="AO151" s="38"/>
    </row>
    <row r="152" spans="1:42" s="4" customFormat="1" ht="15" customHeight="1" outlineLevel="1">
      <c r="A152" s="1"/>
      <c r="C152" s="144">
        <f>C142</f>
        <v>2027</v>
      </c>
      <c r="D152" s="35"/>
      <c r="E152" s="37"/>
      <c r="F152" s="37"/>
      <c r="G152" s="145">
        <f>G142</f>
        <v>1</v>
      </c>
      <c r="H152" s="37"/>
      <c r="I152" s="118">
        <f t="shared" ref="I152:T152" si="100">IF($G152=0,NA(),I142)</f>
        <v>485</v>
      </c>
      <c r="J152" s="38">
        <f t="shared" si="100"/>
        <v>485</v>
      </c>
      <c r="K152" s="38">
        <f t="shared" si="100"/>
        <v>485</v>
      </c>
      <c r="L152" s="38">
        <f t="shared" si="100"/>
        <v>500</v>
      </c>
      <c r="M152" s="38">
        <f t="shared" si="100"/>
        <v>500</v>
      </c>
      <c r="N152" s="38">
        <f t="shared" si="100"/>
        <v>500</v>
      </c>
      <c r="O152" s="38">
        <f t="shared" si="100"/>
        <v>500</v>
      </c>
      <c r="P152" s="38">
        <f t="shared" si="100"/>
        <v>500</v>
      </c>
      <c r="Q152" s="38">
        <f t="shared" si="100"/>
        <v>500</v>
      </c>
      <c r="R152" s="38">
        <f t="shared" si="100"/>
        <v>500</v>
      </c>
      <c r="S152" s="38">
        <f t="shared" si="100"/>
        <v>500</v>
      </c>
      <c r="T152" s="119">
        <f t="shared" si="100"/>
        <v>500</v>
      </c>
      <c r="V152" s="118">
        <f t="shared" ref="V152:Y153" si="101">IF($G152=0,NA(),V142)</f>
        <v>485.00000000000006</v>
      </c>
      <c r="W152" s="38">
        <f t="shared" si="101"/>
        <v>500</v>
      </c>
      <c r="X152" s="38">
        <f t="shared" si="101"/>
        <v>500</v>
      </c>
      <c r="Y152" s="119">
        <f t="shared" si="101"/>
        <v>500</v>
      </c>
      <c r="AA152" s="118">
        <f t="shared" si="92"/>
        <v>496.71066810344831</v>
      </c>
      <c r="AB152" s="119">
        <f>AA152</f>
        <v>496.71066810344831</v>
      </c>
      <c r="AE152" s="1"/>
      <c r="AL152" s="37"/>
      <c r="AM152" s="35"/>
      <c r="AN152" s="38"/>
      <c r="AO152" s="38"/>
    </row>
    <row r="153" spans="1:42" s="4" customFormat="1" ht="15" customHeight="1" outlineLevel="1">
      <c r="A153" s="1"/>
      <c r="C153" s="144" t="s">
        <v>6</v>
      </c>
      <c r="D153" s="35"/>
      <c r="E153" s="35"/>
      <c r="F153" s="35"/>
      <c r="G153" s="123">
        <f>G143</f>
        <v>0</v>
      </c>
      <c r="H153" s="35"/>
      <c r="I153" s="125" t="e">
        <f t="shared" ref="I153:T153" si="102">IF($G153=0,NA(),I143)</f>
        <v>#N/A</v>
      </c>
      <c r="J153" s="126" t="e">
        <f t="shared" si="102"/>
        <v>#N/A</v>
      </c>
      <c r="K153" s="126" t="e">
        <f t="shared" si="102"/>
        <v>#N/A</v>
      </c>
      <c r="L153" s="126" t="e">
        <f t="shared" si="102"/>
        <v>#N/A</v>
      </c>
      <c r="M153" s="126" t="e">
        <f t="shared" si="102"/>
        <v>#N/A</v>
      </c>
      <c r="N153" s="126" t="e">
        <f t="shared" si="102"/>
        <v>#N/A</v>
      </c>
      <c r="O153" s="126" t="e">
        <f t="shared" si="102"/>
        <v>#N/A</v>
      </c>
      <c r="P153" s="126" t="e">
        <f t="shared" si="102"/>
        <v>#N/A</v>
      </c>
      <c r="Q153" s="126" t="e">
        <f t="shared" si="102"/>
        <v>#N/A</v>
      </c>
      <c r="R153" s="126" t="e">
        <f t="shared" si="102"/>
        <v>#N/A</v>
      </c>
      <c r="S153" s="126" t="e">
        <f t="shared" si="102"/>
        <v>#N/A</v>
      </c>
      <c r="T153" s="146" t="e">
        <f t="shared" si="102"/>
        <v>#N/A</v>
      </c>
      <c r="V153" s="125" t="e">
        <f t="shared" si="101"/>
        <v>#N/A</v>
      </c>
      <c r="W153" s="126" t="e">
        <f t="shared" si="101"/>
        <v>#N/A</v>
      </c>
      <c r="X153" s="126" t="e">
        <f t="shared" si="101"/>
        <v>#N/A</v>
      </c>
      <c r="Y153" s="146" t="e">
        <f t="shared" si="101"/>
        <v>#N/A</v>
      </c>
      <c r="AA153" s="125" t="e">
        <f t="shared" si="92"/>
        <v>#N/A</v>
      </c>
      <c r="AB153" s="146" t="e">
        <f>AA153</f>
        <v>#N/A</v>
      </c>
      <c r="AL153" s="37"/>
      <c r="AM153" s="35"/>
      <c r="AN153" s="38"/>
      <c r="AO153" s="38"/>
    </row>
    <row r="154" spans="1:42" s="4" customFormat="1" ht="15" customHeight="1" outlineLevel="1">
      <c r="C154" s="37"/>
      <c r="D154" s="37"/>
      <c r="E154" s="37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W154" s="36"/>
      <c r="X154" s="36"/>
      <c r="Y154" s="36"/>
      <c r="Z154" s="36"/>
      <c r="AA154" s="36"/>
    </row>
    <row r="155" spans="1:42" s="4" customFormat="1" ht="15" customHeight="1" outlineLevel="1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</row>
    <row r="156" spans="1:42" s="4" customFormat="1" ht="15" customHeight="1"/>
    <row r="157" spans="1:42" s="5" customFormat="1" ht="15" customHeight="1">
      <c r="A157" s="3" t="s">
        <v>0</v>
      </c>
      <c r="B157" s="211" t="s">
        <v>24</v>
      </c>
      <c r="C157" s="211"/>
      <c r="D157" s="211"/>
      <c r="E157" s="212"/>
      <c r="F157" s="212"/>
      <c r="G157" s="212"/>
      <c r="H157" s="212"/>
      <c r="I157" s="212"/>
      <c r="J157" s="212"/>
      <c r="K157" s="212"/>
      <c r="L157" s="213"/>
      <c r="M157" s="20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57"/>
      <c r="AC157" s="1"/>
      <c r="AJ157" s="27"/>
      <c r="AK157" s="27"/>
      <c r="AL157" s="27"/>
      <c r="AM157" s="27"/>
      <c r="AN157" s="27"/>
      <c r="AO157" s="27"/>
    </row>
    <row r="158" spans="1:42" s="5" customFormat="1" ht="15" customHeight="1" outlineLevel="1">
      <c r="A158" s="3"/>
      <c r="E158" s="57"/>
      <c r="F158" s="57"/>
      <c r="G158" s="57"/>
      <c r="H158" s="57"/>
      <c r="I158" s="5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8"/>
      <c r="U158" s="9"/>
      <c r="W158" s="9"/>
      <c r="X158" s="9"/>
      <c r="Y158" s="9"/>
      <c r="Z158" s="9"/>
      <c r="AB158" s="9"/>
      <c r="AC158" s="1"/>
      <c r="AJ158" s="27"/>
      <c r="AK158" s="27"/>
      <c r="AL158" s="27"/>
      <c r="AM158" s="27"/>
      <c r="AN158" s="27"/>
      <c r="AO158" s="27"/>
    </row>
    <row r="159" spans="1:42" s="4" customFormat="1" ht="14.25" customHeight="1" outlineLevel="1">
      <c r="A159" s="8"/>
      <c r="B159" s="58" t="s">
        <v>28</v>
      </c>
      <c r="L159" s="59" t="s">
        <v>1</v>
      </c>
      <c r="M159" s="8"/>
      <c r="N159" s="8"/>
      <c r="O159" s="8"/>
      <c r="P159" s="8"/>
      <c r="T159" s="60" t="str">
        <f>$E$9</f>
        <v>YEARS</v>
      </c>
      <c r="V159" s="59" t="s">
        <v>2</v>
      </c>
      <c r="W159" s="8"/>
      <c r="X159" s="8"/>
      <c r="Y159" s="8"/>
      <c r="Z159" s="8"/>
      <c r="AA159" s="60" t="str">
        <f>$E$9</f>
        <v>YEARS</v>
      </c>
      <c r="AC159" s="1"/>
      <c r="AE159" s="5"/>
      <c r="AF159" s="5"/>
      <c r="AG159" s="5"/>
      <c r="AH159" s="5"/>
      <c r="AI159" s="5"/>
      <c r="AJ159" s="27"/>
      <c r="AK159" s="27"/>
      <c r="AL159" s="27"/>
      <c r="AM159" s="27"/>
      <c r="AN159" s="27"/>
      <c r="AO159" s="27"/>
      <c r="AP159" s="5"/>
    </row>
    <row r="160" spans="1:42" s="4" customFormat="1" ht="15" customHeight="1" outlineLevel="1">
      <c r="A160" s="8"/>
      <c r="L160" s="61"/>
      <c r="M160" s="8"/>
      <c r="N160" s="8"/>
      <c r="O160" s="8"/>
      <c r="P160" s="8"/>
      <c r="Q160" s="8"/>
      <c r="V160" s="8"/>
      <c r="W160" s="8"/>
      <c r="X160" s="8"/>
      <c r="Y160" s="8"/>
      <c r="Z160" s="8"/>
      <c r="AA160" s="8"/>
      <c r="AC160" s="1"/>
      <c r="AE160" s="5"/>
      <c r="AF160" s="5"/>
      <c r="AG160" s="5"/>
      <c r="AH160" s="5"/>
      <c r="AI160" s="5"/>
      <c r="AJ160" s="27"/>
      <c r="AK160" s="27"/>
      <c r="AL160" s="27"/>
      <c r="AM160" s="27"/>
      <c r="AN160" s="27"/>
      <c r="AO160" s="27"/>
      <c r="AP160" s="5"/>
    </row>
    <row r="161" spans="1:42" s="4" customFormat="1" ht="15" customHeight="1" outlineLevel="1">
      <c r="A161" s="8"/>
      <c r="B161" s="62" t="str">
        <f>CONCATENATE(TEXT($E$5,"mmmm")," Results")</f>
        <v>January Results</v>
      </c>
      <c r="C161" s="8"/>
      <c r="D161" s="63"/>
      <c r="E161" s="63"/>
      <c r="F161" s="63"/>
      <c r="I161" s="64"/>
      <c r="L161" s="24"/>
      <c r="M161" s="8"/>
      <c r="N161" s="8"/>
      <c r="O161" s="65"/>
      <c r="P161" s="65"/>
      <c r="Q161" s="65"/>
      <c r="V161" s="8"/>
      <c r="W161" s="8"/>
      <c r="X161" s="8"/>
      <c r="Y161" s="8"/>
      <c r="Z161" s="8"/>
      <c r="AA161" s="8"/>
      <c r="AC161" s="1"/>
      <c r="AE161" s="5"/>
      <c r="AF161" s="5"/>
      <c r="AG161" s="5"/>
      <c r="AH161" s="5"/>
      <c r="AI161" s="5"/>
      <c r="AJ161" s="27"/>
      <c r="AK161" s="27"/>
      <c r="AL161" s="27"/>
      <c r="AM161" s="27"/>
      <c r="AN161" s="27"/>
      <c r="AO161" s="27"/>
      <c r="AP161" s="5"/>
    </row>
    <row r="162" spans="1:42" s="4" customFormat="1" ht="15" customHeight="1" outlineLevel="1">
      <c r="A162" s="8"/>
      <c r="B162" s="66" t="s">
        <v>35</v>
      </c>
      <c r="L162" s="24"/>
      <c r="M162" s="8"/>
      <c r="N162" s="8"/>
      <c r="O162" s="65"/>
      <c r="P162" s="65"/>
      <c r="Q162" s="65"/>
      <c r="V162" s="8"/>
      <c r="W162" s="8"/>
      <c r="X162" s="8"/>
      <c r="Y162" s="8"/>
      <c r="Z162" s="8"/>
      <c r="AA162" s="8"/>
      <c r="AC162" s="1"/>
      <c r="AE162" s="5"/>
      <c r="AF162" s="5"/>
      <c r="AG162" s="5"/>
      <c r="AH162" s="5"/>
      <c r="AI162" s="5"/>
      <c r="AJ162" s="27"/>
      <c r="AK162" s="27"/>
      <c r="AL162" s="27"/>
      <c r="AM162" s="27"/>
      <c r="AN162" s="27"/>
      <c r="AO162" s="27"/>
      <c r="AP162" s="5"/>
    </row>
    <row r="163" spans="1:42" s="4" customFormat="1" ht="15" customHeight="1" outlineLevel="1">
      <c r="A163" s="8"/>
      <c r="B163" s="66" t="s">
        <v>35</v>
      </c>
      <c r="L163" s="8"/>
      <c r="M163" s="8"/>
      <c r="N163" s="8"/>
      <c r="O163" s="8"/>
      <c r="P163" s="8"/>
      <c r="Q163" s="8"/>
      <c r="V163" s="8"/>
      <c r="W163" s="8"/>
      <c r="X163" s="8"/>
      <c r="Y163" s="8"/>
      <c r="Z163" s="8"/>
      <c r="AA163" s="8"/>
      <c r="AC163" s="1"/>
      <c r="AE163" s="5"/>
      <c r="AF163" s="5"/>
      <c r="AG163" s="5"/>
      <c r="AH163" s="5"/>
      <c r="AI163" s="5"/>
      <c r="AJ163" s="27"/>
      <c r="AK163" s="27"/>
      <c r="AL163" s="27"/>
      <c r="AM163" s="27"/>
      <c r="AN163" s="27"/>
      <c r="AO163" s="27"/>
      <c r="AP163" s="5"/>
    </row>
    <row r="164" spans="1:42" s="4" customFormat="1" ht="15" customHeight="1" outlineLevel="1">
      <c r="A164" s="8"/>
      <c r="B164" s="8"/>
      <c r="C164" s="8"/>
      <c r="D164" s="8"/>
      <c r="E164" s="8"/>
      <c r="F164" s="8"/>
      <c r="G164" s="8"/>
      <c r="H164" s="8"/>
      <c r="I164" s="8"/>
      <c r="J164" s="8"/>
      <c r="L164" s="61"/>
      <c r="M164" s="8"/>
      <c r="N164" s="8"/>
      <c r="O164" s="8"/>
      <c r="P164" s="8"/>
      <c r="Q164" s="8"/>
      <c r="V164" s="8"/>
      <c r="W164" s="8"/>
      <c r="X164" s="8"/>
      <c r="Y164" s="8"/>
      <c r="Z164" s="8"/>
      <c r="AA164" s="8"/>
      <c r="AC164" s="1"/>
      <c r="AE164" s="5"/>
      <c r="AF164" s="5"/>
      <c r="AG164" s="5"/>
      <c r="AH164" s="5"/>
      <c r="AI164" s="5"/>
      <c r="AJ164" s="27"/>
      <c r="AK164" s="27"/>
      <c r="AL164" s="27"/>
      <c r="AM164" s="27"/>
      <c r="AN164" s="27"/>
      <c r="AO164" s="27"/>
      <c r="AP164" s="5"/>
    </row>
    <row r="165" spans="1:42" s="4" customFormat="1" ht="15" customHeight="1" outlineLevel="1">
      <c r="A165" s="8"/>
      <c r="B165" s="62" t="str">
        <f>CONCATENATE($E$6," Forecast")</f>
        <v>2026 Forecast</v>
      </c>
      <c r="D165" s="63"/>
      <c r="E165" s="63"/>
      <c r="L165" s="24"/>
      <c r="M165" s="8"/>
      <c r="N165" s="8"/>
      <c r="O165" s="65"/>
      <c r="P165" s="65"/>
      <c r="Q165" s="65"/>
      <c r="V165" s="8"/>
      <c r="W165" s="8"/>
      <c r="X165" s="8"/>
      <c r="Y165" s="8"/>
      <c r="Z165" s="8"/>
      <c r="AA165" s="8"/>
      <c r="AC165" s="1"/>
      <c r="AE165" s="5"/>
      <c r="AF165" s="5"/>
      <c r="AG165" s="5"/>
      <c r="AH165" s="5"/>
      <c r="AI165" s="5"/>
      <c r="AJ165" s="27"/>
      <c r="AK165" s="27"/>
      <c r="AL165" s="27"/>
      <c r="AM165" s="27"/>
      <c r="AN165" s="27"/>
      <c r="AO165" s="27"/>
      <c r="AP165" s="5"/>
    </row>
    <row r="166" spans="1:42" s="4" customFormat="1" ht="15" customHeight="1" outlineLevel="1">
      <c r="A166" s="8"/>
      <c r="B166" s="66" t="s">
        <v>35</v>
      </c>
      <c r="L166" s="24"/>
      <c r="M166" s="8"/>
      <c r="N166" s="8"/>
      <c r="O166" s="65"/>
      <c r="P166" s="65"/>
      <c r="Q166" s="65"/>
      <c r="V166" s="8"/>
      <c r="W166" s="8"/>
      <c r="X166" s="8"/>
      <c r="Y166" s="8"/>
      <c r="Z166" s="8"/>
      <c r="AA166" s="8"/>
      <c r="AC166" s="1"/>
      <c r="AE166" s="5"/>
      <c r="AF166" s="5"/>
      <c r="AG166" s="5"/>
      <c r="AH166" s="5"/>
      <c r="AI166" s="5"/>
      <c r="AJ166" s="27"/>
      <c r="AK166" s="27"/>
      <c r="AL166" s="27"/>
      <c r="AM166" s="27"/>
      <c r="AN166" s="27"/>
      <c r="AO166" s="27"/>
      <c r="AP166" s="5"/>
    </row>
    <row r="167" spans="1:42" s="4" customFormat="1" ht="15" customHeight="1" outlineLevel="1">
      <c r="A167" s="8"/>
      <c r="B167" s="66" t="s">
        <v>35</v>
      </c>
      <c r="L167" s="8"/>
      <c r="M167" s="8"/>
      <c r="N167" s="8"/>
      <c r="O167" s="8"/>
      <c r="P167" s="8"/>
      <c r="Q167" s="8"/>
      <c r="V167" s="8"/>
      <c r="W167" s="8"/>
      <c r="X167" s="8"/>
      <c r="Y167" s="8"/>
      <c r="Z167" s="8"/>
      <c r="AA167" s="8"/>
      <c r="AC167" s="1"/>
      <c r="AE167" s="5"/>
      <c r="AF167" s="5"/>
      <c r="AG167" s="5"/>
      <c r="AH167" s="5"/>
      <c r="AI167" s="5"/>
      <c r="AJ167" s="27"/>
      <c r="AK167" s="27"/>
      <c r="AL167" s="27"/>
      <c r="AM167" s="27"/>
      <c r="AN167" s="27"/>
      <c r="AO167" s="27"/>
      <c r="AP167" s="5"/>
    </row>
    <row r="168" spans="1:42" s="4" customFormat="1" ht="15" customHeight="1" outlineLevel="1">
      <c r="A168" s="8"/>
      <c r="L168" s="61"/>
      <c r="M168" s="8"/>
      <c r="N168" s="8"/>
      <c r="O168" s="215"/>
      <c r="P168" s="215"/>
      <c r="Q168" s="215"/>
      <c r="V168" s="8"/>
      <c r="W168" s="8"/>
      <c r="X168" s="8"/>
      <c r="Y168" s="8"/>
      <c r="Z168" s="8"/>
      <c r="AA168" s="8"/>
      <c r="AC168" s="1"/>
      <c r="AE168" s="5"/>
      <c r="AF168" s="5"/>
      <c r="AG168" s="5"/>
      <c r="AH168" s="5"/>
      <c r="AI168" s="5"/>
      <c r="AJ168" s="27"/>
      <c r="AK168" s="27"/>
      <c r="AL168" s="27"/>
      <c r="AM168" s="27"/>
      <c r="AN168" s="27"/>
      <c r="AO168" s="27"/>
      <c r="AP168" s="5"/>
    </row>
    <row r="169" spans="1:42" s="4" customFormat="1" ht="15" customHeight="1" outlineLevel="1">
      <c r="A169" s="8"/>
      <c r="B169" s="62" t="str">
        <f>CONCATENATE($E$6+1," Forecast")</f>
        <v>2027 Forecast</v>
      </c>
      <c r="D169" s="64"/>
      <c r="E169" s="64"/>
      <c r="L169" s="24"/>
      <c r="M169" s="8"/>
      <c r="N169" s="8"/>
      <c r="O169" s="65"/>
      <c r="P169" s="65"/>
      <c r="Q169" s="65"/>
      <c r="V169" s="8"/>
      <c r="W169" s="8"/>
      <c r="X169" s="8"/>
      <c r="Y169" s="8"/>
      <c r="Z169" s="8"/>
      <c r="AA169" s="8"/>
      <c r="AC169" s="1"/>
      <c r="AE169" s="5"/>
      <c r="AF169" s="5"/>
      <c r="AG169" s="5"/>
      <c r="AH169" s="5"/>
      <c r="AI169" s="5"/>
      <c r="AJ169" s="27"/>
      <c r="AK169" s="27"/>
      <c r="AL169" s="27"/>
      <c r="AM169" s="27"/>
      <c r="AN169" s="27"/>
      <c r="AO169" s="27"/>
      <c r="AP169" s="5"/>
    </row>
    <row r="170" spans="1:42" s="4" customFormat="1" ht="15" customHeight="1" outlineLevel="1">
      <c r="A170" s="8"/>
      <c r="B170" s="66" t="s">
        <v>35</v>
      </c>
      <c r="L170" s="24"/>
      <c r="M170" s="8"/>
      <c r="N170" s="8"/>
      <c r="O170" s="65"/>
      <c r="P170" s="65"/>
      <c r="Q170" s="65"/>
      <c r="V170" s="8"/>
      <c r="W170" s="8"/>
      <c r="X170" s="8"/>
      <c r="Y170" s="8"/>
      <c r="Z170" s="8"/>
      <c r="AA170" s="8"/>
      <c r="AC170" s="1"/>
      <c r="AE170" s="5"/>
      <c r="AF170" s="5"/>
      <c r="AG170" s="5"/>
      <c r="AH170" s="5"/>
      <c r="AI170" s="5"/>
      <c r="AJ170" s="27"/>
      <c r="AK170" s="27"/>
      <c r="AL170" s="27"/>
      <c r="AM170" s="27"/>
      <c r="AN170" s="27"/>
      <c r="AO170" s="27"/>
      <c r="AP170" s="5"/>
    </row>
    <row r="171" spans="1:42" s="4" customFormat="1" ht="15" customHeight="1" outlineLevel="1">
      <c r="A171" s="8"/>
      <c r="B171" s="66" t="s">
        <v>35</v>
      </c>
      <c r="L171" s="24"/>
      <c r="M171" s="8"/>
      <c r="N171" s="8"/>
      <c r="O171" s="65"/>
      <c r="P171" s="65"/>
      <c r="Q171" s="65"/>
      <c r="V171" s="8"/>
      <c r="W171" s="8"/>
      <c r="X171" s="8"/>
      <c r="Y171" s="8"/>
      <c r="Z171" s="8"/>
      <c r="AA171" s="8"/>
      <c r="AC171" s="1"/>
      <c r="AE171" s="5"/>
      <c r="AF171" s="5"/>
      <c r="AG171" s="5"/>
      <c r="AH171" s="5"/>
      <c r="AI171" s="5"/>
      <c r="AJ171" s="27"/>
      <c r="AK171" s="27"/>
      <c r="AL171" s="27"/>
      <c r="AM171" s="27"/>
      <c r="AN171" s="27"/>
      <c r="AO171" s="27"/>
      <c r="AP171" s="5"/>
    </row>
    <row r="172" spans="1:42" s="4" customFormat="1" ht="15" customHeight="1" outlineLevel="1">
      <c r="A172" s="8"/>
      <c r="L172" s="8"/>
      <c r="M172" s="8"/>
      <c r="N172" s="8"/>
      <c r="O172" s="8"/>
      <c r="P172" s="8"/>
      <c r="Q172" s="8"/>
      <c r="V172" s="8"/>
      <c r="W172" s="8"/>
      <c r="X172" s="8"/>
      <c r="Y172" s="8"/>
      <c r="Z172" s="8"/>
      <c r="AA172" s="8"/>
      <c r="AC172" s="1"/>
      <c r="AE172" s="5"/>
      <c r="AF172" s="5"/>
      <c r="AG172" s="5"/>
      <c r="AH172" s="5"/>
      <c r="AI172" s="5"/>
      <c r="AJ172" s="27"/>
      <c r="AK172" s="27"/>
      <c r="AL172" s="27"/>
      <c r="AM172" s="27"/>
      <c r="AN172" s="27"/>
      <c r="AO172" s="27"/>
      <c r="AP172" s="5"/>
    </row>
    <row r="173" spans="1:42" s="4" customFormat="1" ht="15" customHeight="1" outlineLevel="1">
      <c r="A173" s="8"/>
      <c r="B173" s="66"/>
      <c r="C173" s="66"/>
      <c r="D173" s="66"/>
      <c r="L173" s="8"/>
      <c r="M173" s="8"/>
      <c r="N173" s="8"/>
      <c r="O173" s="8"/>
      <c r="P173" s="8"/>
      <c r="Q173" s="8"/>
      <c r="V173" s="8"/>
      <c r="W173" s="8"/>
      <c r="X173" s="8"/>
      <c r="Y173" s="8"/>
      <c r="Z173" s="8"/>
      <c r="AA173" s="8"/>
      <c r="AC173" s="1"/>
      <c r="AE173" s="5"/>
      <c r="AF173" s="5"/>
      <c r="AG173" s="5"/>
      <c r="AH173" s="5"/>
      <c r="AI173" s="5"/>
      <c r="AJ173" s="27"/>
      <c r="AK173" s="27"/>
      <c r="AL173" s="27"/>
      <c r="AM173" s="27"/>
      <c r="AN173" s="27"/>
      <c r="AO173" s="27"/>
      <c r="AP173" s="5"/>
    </row>
    <row r="174" spans="1:42" s="4" customFormat="1" ht="15" customHeight="1" outlineLevel="1">
      <c r="A174" s="8"/>
      <c r="C174" s="59" t="s">
        <v>3</v>
      </c>
      <c r="D174" s="59"/>
      <c r="E174" s="8"/>
      <c r="F174" s="8"/>
      <c r="G174" s="60" t="str">
        <f>$E$9</f>
        <v>YEARS</v>
      </c>
      <c r="H174" s="216"/>
      <c r="I174" s="68" t="s">
        <v>4</v>
      </c>
      <c r="L174" s="61"/>
      <c r="M174" s="61"/>
      <c r="N174" s="61"/>
      <c r="O174" s="8"/>
      <c r="P174" s="8"/>
      <c r="Q174" s="8"/>
      <c r="R174" s="8"/>
      <c r="S174" s="8"/>
      <c r="T174" s="8"/>
      <c r="U174" s="8"/>
      <c r="AC174" s="1"/>
      <c r="AE174" s="5"/>
      <c r="AF174" s="5"/>
      <c r="AG174" s="5"/>
      <c r="AH174" s="5"/>
      <c r="AI174" s="5"/>
      <c r="AJ174" s="27"/>
      <c r="AK174" s="27"/>
      <c r="AL174" s="27"/>
      <c r="AM174" s="27"/>
      <c r="AN174" s="27"/>
      <c r="AO174" s="27"/>
      <c r="AP174" s="5"/>
    </row>
    <row r="175" spans="1:42" s="4" customFormat="1" ht="15" customHeight="1" outlineLevel="1">
      <c r="A175" s="8"/>
      <c r="B175" s="8"/>
      <c r="C175" s="8"/>
      <c r="D175" s="8"/>
      <c r="E175" s="8"/>
      <c r="F175" s="8"/>
      <c r="L175" s="24"/>
      <c r="M175" s="24"/>
      <c r="N175" s="24"/>
      <c r="O175" s="65"/>
      <c r="P175" s="65"/>
      <c r="Q175" s="65"/>
      <c r="R175" s="8"/>
      <c r="S175" s="8"/>
      <c r="T175" s="8"/>
      <c r="U175" s="8"/>
      <c r="AC175" s="1"/>
      <c r="AE175" s="5"/>
      <c r="AF175" s="5"/>
      <c r="AG175" s="5"/>
      <c r="AH175" s="5"/>
      <c r="AI175" s="5"/>
      <c r="AJ175" s="27"/>
      <c r="AK175" s="27"/>
      <c r="AL175" s="27"/>
      <c r="AM175" s="27"/>
      <c r="AN175" s="27"/>
      <c r="AO175" s="27"/>
      <c r="AP175" s="5"/>
    </row>
    <row r="176" spans="1:42" s="4" customFormat="1" ht="15" customHeight="1" outlineLevel="1">
      <c r="A176" s="8"/>
      <c r="B176" s="8"/>
      <c r="C176" s="8"/>
      <c r="D176" s="8"/>
      <c r="E176" s="8"/>
      <c r="F176" s="8"/>
      <c r="L176" s="24"/>
      <c r="M176" s="24"/>
      <c r="N176" s="24"/>
      <c r="O176" s="65"/>
      <c r="P176" s="65"/>
      <c r="Q176" s="65"/>
      <c r="R176" s="8"/>
      <c r="S176" s="8"/>
      <c r="T176" s="8"/>
      <c r="U176" s="8"/>
      <c r="AC176" s="1"/>
      <c r="AE176" s="5"/>
      <c r="AF176" s="5"/>
      <c r="AG176" s="5"/>
      <c r="AH176" s="5"/>
      <c r="AI176" s="5"/>
      <c r="AJ176" s="27"/>
      <c r="AK176" s="27"/>
      <c r="AL176" s="27"/>
      <c r="AM176" s="27"/>
      <c r="AN176" s="27"/>
      <c r="AO176" s="27"/>
      <c r="AP176" s="5"/>
    </row>
    <row r="177" spans="1:42" s="4" customFormat="1" ht="15" customHeight="1" outlineLevel="1">
      <c r="A177" s="8"/>
      <c r="B177" s="8"/>
      <c r="C177" s="8"/>
      <c r="D177" s="8"/>
      <c r="E177" s="8"/>
      <c r="F177" s="8"/>
      <c r="L177" s="24"/>
      <c r="M177" s="69"/>
      <c r="N177" s="69"/>
      <c r="O177" s="65"/>
      <c r="P177" s="65"/>
      <c r="Q177" s="65"/>
      <c r="R177" s="8"/>
      <c r="S177" s="8"/>
      <c r="T177" s="8"/>
      <c r="U177" s="8"/>
      <c r="AC177" s="1"/>
      <c r="AE177" s="5"/>
      <c r="AF177" s="5"/>
      <c r="AG177" s="5"/>
      <c r="AH177" s="5"/>
      <c r="AI177" s="5"/>
      <c r="AJ177" s="27"/>
      <c r="AK177" s="27"/>
      <c r="AL177" s="27"/>
      <c r="AM177" s="27"/>
      <c r="AN177" s="27"/>
      <c r="AO177" s="27"/>
      <c r="AP177" s="5"/>
    </row>
    <row r="178" spans="1:42" s="4" customFormat="1" ht="15" customHeight="1" outlineLevel="1">
      <c r="A178" s="8"/>
      <c r="B178" s="8"/>
      <c r="C178" s="8"/>
      <c r="D178" s="8"/>
      <c r="E178" s="8"/>
      <c r="F178" s="8"/>
      <c r="L178" s="24"/>
      <c r="M178" s="69"/>
      <c r="N178" s="69"/>
      <c r="O178" s="65"/>
      <c r="P178" s="65"/>
      <c r="Q178" s="65"/>
      <c r="R178" s="8"/>
      <c r="S178" s="8"/>
      <c r="T178" s="8"/>
      <c r="U178" s="8"/>
      <c r="AC178" s="1"/>
      <c r="AE178" s="5"/>
      <c r="AF178" s="5"/>
      <c r="AG178" s="5"/>
      <c r="AH178" s="5"/>
      <c r="AI178" s="5"/>
      <c r="AJ178" s="27"/>
      <c r="AK178" s="27"/>
      <c r="AL178" s="27"/>
      <c r="AM178" s="27"/>
      <c r="AN178" s="27"/>
      <c r="AO178" s="27"/>
      <c r="AP178" s="5"/>
    </row>
    <row r="179" spans="1:42" s="4" customFormat="1" ht="15" customHeight="1" outlineLevel="1">
      <c r="A179" s="8"/>
      <c r="B179" s="8"/>
      <c r="C179" s="8"/>
      <c r="D179" s="8"/>
      <c r="E179" s="8"/>
      <c r="F179" s="8"/>
      <c r="L179" s="24"/>
      <c r="M179" s="69"/>
      <c r="N179" s="69"/>
      <c r="O179" s="65"/>
      <c r="P179" s="65"/>
      <c r="Q179" s="65"/>
      <c r="R179" s="8"/>
      <c r="S179" s="8"/>
      <c r="T179" s="8"/>
      <c r="U179" s="8"/>
      <c r="AC179" s="1"/>
      <c r="AE179" s="5"/>
      <c r="AF179" s="5"/>
      <c r="AG179" s="5"/>
      <c r="AH179" s="5"/>
      <c r="AI179" s="5"/>
      <c r="AJ179" s="27"/>
      <c r="AK179" s="27"/>
      <c r="AL179" s="27"/>
      <c r="AM179" s="27"/>
      <c r="AN179" s="27"/>
      <c r="AO179" s="27"/>
      <c r="AP179" s="5"/>
    </row>
    <row r="180" spans="1:42" s="4" customFormat="1" ht="15" customHeight="1" outlineLevel="1">
      <c r="A180" s="8"/>
      <c r="B180" s="8"/>
      <c r="C180" s="8"/>
      <c r="D180" s="8"/>
      <c r="E180" s="8"/>
      <c r="F180" s="8"/>
      <c r="L180" s="24"/>
      <c r="M180" s="69"/>
      <c r="N180" s="69"/>
      <c r="O180" s="65"/>
      <c r="P180" s="65"/>
      <c r="Q180" s="65"/>
      <c r="R180" s="8"/>
      <c r="S180" s="8"/>
      <c r="T180" s="8"/>
      <c r="U180" s="8"/>
      <c r="AC180" s="1"/>
      <c r="AE180" s="5"/>
      <c r="AF180" s="5"/>
      <c r="AG180" s="5"/>
      <c r="AH180" s="5"/>
      <c r="AI180" s="5"/>
      <c r="AJ180" s="27"/>
      <c r="AK180" s="27"/>
      <c r="AL180" s="27"/>
      <c r="AM180" s="27"/>
      <c r="AN180" s="27"/>
      <c r="AO180" s="27"/>
      <c r="AP180" s="5"/>
    </row>
    <row r="181" spans="1:42" s="4" customFormat="1" ht="15" customHeight="1" outlineLevel="1">
      <c r="A181" s="8"/>
      <c r="B181" s="8"/>
      <c r="C181" s="8"/>
      <c r="D181" s="8"/>
      <c r="E181" s="8"/>
      <c r="F181" s="8"/>
      <c r="L181" s="24"/>
      <c r="M181" s="69"/>
      <c r="N181" s="69"/>
      <c r="O181" s="65"/>
      <c r="P181" s="65"/>
      <c r="Q181" s="65"/>
      <c r="R181" s="8"/>
      <c r="S181" s="8"/>
      <c r="T181" s="8"/>
      <c r="U181" s="8"/>
      <c r="AC181" s="1"/>
      <c r="AE181" s="5"/>
      <c r="AF181" s="5"/>
      <c r="AG181" s="5"/>
      <c r="AH181" s="5"/>
      <c r="AI181" s="5"/>
      <c r="AJ181" s="27"/>
      <c r="AK181" s="27"/>
      <c r="AL181" s="27"/>
      <c r="AM181" s="27"/>
      <c r="AN181" s="27"/>
      <c r="AO181" s="27"/>
      <c r="AP181" s="5"/>
    </row>
    <row r="182" spans="1:42" s="4" customFormat="1" ht="15" customHeight="1" outlineLevel="1">
      <c r="A182" s="8"/>
      <c r="B182" s="8"/>
      <c r="C182" s="8"/>
      <c r="D182" s="8"/>
      <c r="E182" s="8"/>
      <c r="F182" s="8"/>
      <c r="L182" s="24"/>
      <c r="M182" s="69"/>
      <c r="N182" s="69"/>
      <c r="O182" s="65"/>
      <c r="P182" s="65"/>
      <c r="Q182" s="65"/>
      <c r="R182" s="8"/>
      <c r="S182" s="8"/>
      <c r="T182" s="8"/>
      <c r="U182" s="8"/>
      <c r="AC182" s="1"/>
      <c r="AE182" s="5"/>
      <c r="AF182" s="5"/>
      <c r="AG182" s="5"/>
      <c r="AH182" s="5"/>
      <c r="AI182" s="5"/>
      <c r="AJ182" s="27"/>
      <c r="AK182" s="27"/>
      <c r="AL182" s="27"/>
      <c r="AM182" s="27"/>
      <c r="AN182" s="27"/>
      <c r="AO182" s="27"/>
      <c r="AP182" s="5"/>
    </row>
    <row r="183" spans="1:42" s="4" customFormat="1" ht="15" customHeight="1" outlineLevel="1">
      <c r="A183" s="8"/>
      <c r="B183" s="8"/>
      <c r="C183" s="8"/>
      <c r="D183" s="8"/>
      <c r="E183" s="8"/>
      <c r="F183" s="8"/>
      <c r="L183" s="24"/>
      <c r="M183" s="69"/>
      <c r="N183" s="69"/>
      <c r="O183" s="65"/>
      <c r="P183" s="65"/>
      <c r="Q183" s="65"/>
      <c r="R183" s="8"/>
      <c r="S183" s="8"/>
      <c r="T183" s="8"/>
      <c r="U183" s="8"/>
      <c r="AC183" s="1"/>
      <c r="AE183" s="5"/>
      <c r="AF183" s="5"/>
      <c r="AG183" s="9"/>
      <c r="AH183" s="9"/>
      <c r="AI183" s="9"/>
      <c r="AJ183" s="1"/>
      <c r="AK183" s="1"/>
    </row>
    <row r="184" spans="1:42" s="4" customFormat="1" ht="15" customHeight="1" outlineLevel="1">
      <c r="A184" s="8"/>
      <c r="B184" s="8"/>
      <c r="C184" s="8"/>
      <c r="D184" s="8"/>
      <c r="E184" s="8"/>
      <c r="F184" s="8"/>
      <c r="L184" s="24"/>
      <c r="M184" s="69"/>
      <c r="N184" s="69"/>
      <c r="O184" s="65"/>
      <c r="P184" s="65"/>
      <c r="Q184" s="65"/>
      <c r="R184" s="8"/>
      <c r="S184" s="8"/>
      <c r="T184" s="8"/>
      <c r="U184" s="8"/>
      <c r="AC184" s="1"/>
      <c r="AE184" s="5"/>
      <c r="AF184" s="5"/>
      <c r="AG184" s="9"/>
      <c r="AH184" s="9"/>
      <c r="AI184" s="9"/>
      <c r="AJ184" s="1"/>
      <c r="AK184" s="1"/>
    </row>
    <row r="185" spans="1:42" s="5" customFormat="1" ht="15" customHeight="1" outlineLevel="1">
      <c r="A185" s="10"/>
      <c r="E185" s="217"/>
      <c r="F185" s="217"/>
      <c r="G185" s="217"/>
      <c r="H185" s="217"/>
      <c r="I185" s="218"/>
      <c r="J185" s="57"/>
      <c r="K185" s="57"/>
      <c r="L185" s="7"/>
      <c r="O185" s="8"/>
      <c r="P185" s="8"/>
      <c r="Q185" s="8"/>
      <c r="R185" s="8"/>
      <c r="S185" s="8"/>
      <c r="T185" s="8"/>
      <c r="U185" s="8"/>
      <c r="W185" s="8"/>
      <c r="X185" s="8"/>
      <c r="Y185" s="8"/>
      <c r="Z185" s="8"/>
      <c r="AA185" s="8"/>
      <c r="AC185" s="1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1:42" s="8" customFormat="1" ht="15" customHeight="1" outlineLevel="1" thickBot="1">
      <c r="A186" s="54"/>
      <c r="C186" s="71"/>
      <c r="D186" s="71"/>
      <c r="I186" s="72">
        <f>I$6</f>
        <v>46023</v>
      </c>
      <c r="J186" s="73">
        <f t="shared" ref="J186:Y186" si="103">J$6</f>
        <v>46054</v>
      </c>
      <c r="K186" s="73">
        <f t="shared" si="103"/>
        <v>46082</v>
      </c>
      <c r="L186" s="74">
        <f t="shared" si="103"/>
        <v>46113</v>
      </c>
      <c r="M186" s="73">
        <f t="shared" si="103"/>
        <v>46143</v>
      </c>
      <c r="N186" s="73">
        <f t="shared" si="103"/>
        <v>46174</v>
      </c>
      <c r="O186" s="74">
        <f t="shared" si="103"/>
        <v>46204</v>
      </c>
      <c r="P186" s="73">
        <f t="shared" si="103"/>
        <v>46235</v>
      </c>
      <c r="Q186" s="73">
        <f t="shared" si="103"/>
        <v>46266</v>
      </c>
      <c r="R186" s="74">
        <f t="shared" si="103"/>
        <v>46296</v>
      </c>
      <c r="S186" s="73">
        <f t="shared" si="103"/>
        <v>46327</v>
      </c>
      <c r="T186" s="73">
        <f t="shared" si="103"/>
        <v>46357</v>
      </c>
      <c r="U186" s="29"/>
      <c r="V186" s="30">
        <f t="shared" si="103"/>
        <v>1</v>
      </c>
      <c r="W186" s="17">
        <f t="shared" si="103"/>
        <v>2</v>
      </c>
      <c r="X186" s="17">
        <f t="shared" si="103"/>
        <v>3</v>
      </c>
      <c r="Y186" s="17">
        <f t="shared" si="103"/>
        <v>4</v>
      </c>
      <c r="Z186" s="75"/>
      <c r="AA186" s="76" t="s">
        <v>5</v>
      </c>
      <c r="AB186" s="2"/>
      <c r="AC186" s="1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1:42" s="5" customFormat="1" ht="15" customHeight="1" outlineLevel="1">
      <c r="A187" s="3"/>
      <c r="C187" s="77"/>
      <c r="D187" s="77"/>
      <c r="F187" s="57"/>
      <c r="G187" s="57"/>
      <c r="H187" s="57"/>
      <c r="I187" s="78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34"/>
      <c r="U187" s="9"/>
      <c r="V187" s="80"/>
      <c r="W187" s="81"/>
      <c r="X187" s="81"/>
      <c r="Y187" s="81"/>
      <c r="Z187" s="9"/>
      <c r="AA187" s="80"/>
      <c r="AB187" s="9"/>
      <c r="AC187" s="1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1:42" s="4" customFormat="1" ht="15" customHeight="1" outlineLevel="1">
      <c r="C188" s="82" t="s">
        <v>16</v>
      </c>
      <c r="D188" s="82"/>
      <c r="I188" s="219">
        <f>I192/I215-1</f>
        <v>0</v>
      </c>
      <c r="J188" s="219">
        <f t="shared" ref="J188:T188" si="104">J192/J215-1</f>
        <v>0</v>
      </c>
      <c r="K188" s="219">
        <f t="shared" si="104"/>
        <v>0</v>
      </c>
      <c r="L188" s="219">
        <f t="shared" si="104"/>
        <v>0</v>
      </c>
      <c r="M188" s="219">
        <f t="shared" si="104"/>
        <v>0</v>
      </c>
      <c r="N188" s="219">
        <f t="shared" si="104"/>
        <v>0</v>
      </c>
      <c r="O188" s="219">
        <f t="shared" si="104"/>
        <v>0</v>
      </c>
      <c r="P188" s="219">
        <f t="shared" si="104"/>
        <v>0</v>
      </c>
      <c r="Q188" s="219">
        <f t="shared" si="104"/>
        <v>0</v>
      </c>
      <c r="R188" s="219">
        <f>R192/R215-1</f>
        <v>0</v>
      </c>
      <c r="S188" s="219">
        <f t="shared" si="104"/>
        <v>0</v>
      </c>
      <c r="T188" s="219">
        <f t="shared" si="104"/>
        <v>0</v>
      </c>
      <c r="U188" s="9"/>
      <c r="V188" s="219">
        <f>V192/V215-1</f>
        <v>0</v>
      </c>
      <c r="W188" s="219">
        <f>W192/W215-1</f>
        <v>0</v>
      </c>
      <c r="X188" s="219">
        <f>X192/X215-1</f>
        <v>0</v>
      </c>
      <c r="Y188" s="219">
        <f>Y192/Y215-1</f>
        <v>0</v>
      </c>
      <c r="Z188" s="9"/>
      <c r="AA188" s="219">
        <f>AA192/AA215-1</f>
        <v>0</v>
      </c>
      <c r="AC188" s="1"/>
    </row>
    <row r="189" spans="1:42" s="4" customFormat="1" ht="15" customHeight="1" outlineLevel="1">
      <c r="C189" s="82" t="s">
        <v>17</v>
      </c>
      <c r="D189" s="82"/>
      <c r="I189" s="83">
        <f>I192/I212-1</f>
        <v>0.14224935257121718</v>
      </c>
      <c r="J189" s="83">
        <f t="shared" ref="J189:T189" si="105">J192/J212-1</f>
        <v>0.18642993146565878</v>
      </c>
      <c r="K189" s="83">
        <f t="shared" si="105"/>
        <v>0.25413248784230547</v>
      </c>
      <c r="L189" s="83">
        <f t="shared" si="105"/>
        <v>0.17562728739295297</v>
      </c>
      <c r="M189" s="83">
        <f t="shared" si="105"/>
        <v>0.14894233555491176</v>
      </c>
      <c r="N189" s="83">
        <f t="shared" si="105"/>
        <v>0.11850716725728705</v>
      </c>
      <c r="O189" s="83">
        <f t="shared" si="105"/>
        <v>0.10938660519912924</v>
      </c>
      <c r="P189" s="83">
        <f t="shared" si="105"/>
        <v>0.12118600557429948</v>
      </c>
      <c r="Q189" s="83">
        <f t="shared" si="105"/>
        <v>0.15676717216770752</v>
      </c>
      <c r="R189" s="83">
        <f t="shared" si="105"/>
        <v>0.14693446088794926</v>
      </c>
      <c r="S189" s="83">
        <f t="shared" si="105"/>
        <v>0.13707393014327174</v>
      </c>
      <c r="T189" s="83">
        <f t="shared" si="105"/>
        <v>0.13355684694465331</v>
      </c>
      <c r="U189" s="9"/>
      <c r="V189" s="83">
        <f>V192/V212-1</f>
        <v>0.19266856918278408</v>
      </c>
      <c r="W189" s="83">
        <f>W192/W212-1</f>
        <v>0.14565699282606892</v>
      </c>
      <c r="X189" s="83">
        <f>X192/X212-1</f>
        <v>0.12818587198650877</v>
      </c>
      <c r="Y189" s="83">
        <f>Y192/Y212-1</f>
        <v>0.13930863339309529</v>
      </c>
      <c r="Z189" s="9"/>
      <c r="AA189" s="83">
        <f>AA192/AA212-1</f>
        <v>0.1487908711363044</v>
      </c>
      <c r="AC189" s="1"/>
    </row>
    <row r="190" spans="1:42" s="4" customFormat="1" ht="15" customHeight="1" outlineLevel="1">
      <c r="A190" s="54"/>
      <c r="AC190" s="1"/>
    </row>
    <row r="191" spans="1:42" s="4" customFormat="1" ht="15" customHeight="1" outlineLevel="1">
      <c r="A191" s="54"/>
      <c r="C191" s="63" t="str">
        <f>CONCATENATE($E$6," Forecast")</f>
        <v>2026 Forecast</v>
      </c>
      <c r="D191" s="63"/>
      <c r="I191" s="218">
        <f>I$7</f>
        <v>1</v>
      </c>
      <c r="J191" s="218">
        <f t="shared" ref="J191:T191" si="106">J$7</f>
        <v>0</v>
      </c>
      <c r="K191" s="218">
        <f t="shared" si="106"/>
        <v>0</v>
      </c>
      <c r="L191" s="218">
        <f t="shared" si="106"/>
        <v>0</v>
      </c>
      <c r="M191" s="218">
        <f t="shared" si="106"/>
        <v>0</v>
      </c>
      <c r="N191" s="218">
        <f t="shared" si="106"/>
        <v>0</v>
      </c>
      <c r="O191" s="218">
        <f t="shared" si="106"/>
        <v>0</v>
      </c>
      <c r="P191" s="218">
        <f t="shared" si="106"/>
        <v>0</v>
      </c>
      <c r="Q191" s="218">
        <f t="shared" si="106"/>
        <v>0</v>
      </c>
      <c r="R191" s="218">
        <f t="shared" si="106"/>
        <v>0</v>
      </c>
      <c r="S191" s="218">
        <f t="shared" si="106"/>
        <v>0</v>
      </c>
      <c r="T191" s="218">
        <f t="shared" si="106"/>
        <v>0</v>
      </c>
      <c r="U191" s="208"/>
      <c r="V191" s="218">
        <f t="shared" ref="V191:Y191" si="107">V$7</f>
        <v>0</v>
      </c>
      <c r="W191" s="218">
        <f t="shared" si="107"/>
        <v>0</v>
      </c>
      <c r="X191" s="218">
        <f t="shared" si="107"/>
        <v>0</v>
      </c>
      <c r="Y191" s="218">
        <f t="shared" si="107"/>
        <v>0</v>
      </c>
      <c r="Z191" s="208"/>
      <c r="AA191" s="218">
        <f>AA$7</f>
        <v>0</v>
      </c>
      <c r="AC191" s="1"/>
    </row>
    <row r="192" spans="1:42" s="4" customFormat="1" ht="15" customHeight="1" outlineLevel="1">
      <c r="A192" s="54"/>
      <c r="C192" s="82" t="s">
        <v>14</v>
      </c>
      <c r="D192" s="82"/>
      <c r="I192" s="65">
        <f t="shared" ref="I192:T192" si="108">I120*I48/1000</f>
        <v>666.9</v>
      </c>
      <c r="J192" s="65">
        <f t="shared" si="108"/>
        <v>617.5</v>
      </c>
      <c r="K192" s="65">
        <f t="shared" si="108"/>
        <v>666.9</v>
      </c>
      <c r="L192" s="65">
        <f t="shared" si="108"/>
        <v>713.44</v>
      </c>
      <c r="M192" s="65">
        <f t="shared" si="108"/>
        <v>777.14</v>
      </c>
      <c r="N192" s="65">
        <f t="shared" si="108"/>
        <v>840.84</v>
      </c>
      <c r="O192" s="65">
        <f t="shared" si="108"/>
        <v>866.32</v>
      </c>
      <c r="P192" s="65">
        <f t="shared" si="108"/>
        <v>856.03</v>
      </c>
      <c r="Q192" s="65">
        <f t="shared" si="108"/>
        <v>810.46</v>
      </c>
      <c r="R192" s="65">
        <f t="shared" si="108"/>
        <v>789.88</v>
      </c>
      <c r="S192" s="65">
        <f t="shared" si="108"/>
        <v>777.14</v>
      </c>
      <c r="T192" s="65">
        <f t="shared" si="108"/>
        <v>734.02</v>
      </c>
      <c r="U192" s="8"/>
      <c r="V192" s="84">
        <f>SUMIFS($I192:$T192,$I$5:$T$5,V$6)</f>
        <v>1951.3000000000002</v>
      </c>
      <c r="W192" s="84">
        <f t="shared" ref="W192:Y193" si="109">SUMIFS($I192:$T192,$I$5:$T$5,W$6)</f>
        <v>2331.42</v>
      </c>
      <c r="X192" s="84">
        <f t="shared" si="109"/>
        <v>2532.81</v>
      </c>
      <c r="Y192" s="84">
        <f t="shared" si="109"/>
        <v>2301.04</v>
      </c>
      <c r="Z192" s="8"/>
      <c r="AA192" s="84">
        <f>SUM(V192:Y192)</f>
        <v>9116.57</v>
      </c>
      <c r="AB192" s="8"/>
      <c r="AC192" s="1"/>
    </row>
    <row r="193" spans="1:42" s="4" customFormat="1" ht="15" customHeight="1" outlineLevel="1">
      <c r="A193" s="54"/>
      <c r="C193" s="82" t="s">
        <v>11</v>
      </c>
      <c r="D193" s="82"/>
      <c r="I193" s="65">
        <f t="shared" ref="I193:T193" si="110">I121*I49/1000</f>
        <v>666.9</v>
      </c>
      <c r="J193" s="65">
        <f t="shared" si="110"/>
        <v>617.5</v>
      </c>
      <c r="K193" s="65">
        <f t="shared" si="110"/>
        <v>666.9</v>
      </c>
      <c r="L193" s="65">
        <f t="shared" si="110"/>
        <v>713.44</v>
      </c>
      <c r="M193" s="65">
        <f t="shared" si="110"/>
        <v>777.14</v>
      </c>
      <c r="N193" s="65">
        <f t="shared" si="110"/>
        <v>840.84</v>
      </c>
      <c r="O193" s="65">
        <f t="shared" si="110"/>
        <v>866.32</v>
      </c>
      <c r="P193" s="65">
        <f t="shared" si="110"/>
        <v>856.03</v>
      </c>
      <c r="Q193" s="65">
        <f t="shared" si="110"/>
        <v>810.46</v>
      </c>
      <c r="R193" s="65">
        <f t="shared" si="110"/>
        <v>789.88</v>
      </c>
      <c r="S193" s="65">
        <f t="shared" si="110"/>
        <v>777.14</v>
      </c>
      <c r="T193" s="65">
        <f t="shared" si="110"/>
        <v>734.02</v>
      </c>
      <c r="U193" s="8"/>
      <c r="V193" s="84">
        <f t="shared" ref="V193" si="111">SUMIFS($I193:$T193,$I$5:$T$5,V$6)</f>
        <v>1951.3000000000002</v>
      </c>
      <c r="W193" s="84">
        <f t="shared" si="109"/>
        <v>2331.42</v>
      </c>
      <c r="X193" s="84">
        <f t="shared" si="109"/>
        <v>2532.81</v>
      </c>
      <c r="Y193" s="84">
        <f t="shared" si="109"/>
        <v>2301.04</v>
      </c>
      <c r="Z193" s="8"/>
      <c r="AA193" s="84">
        <f>SUM(V193:Y193)</f>
        <v>9116.57</v>
      </c>
      <c r="AB193" s="8"/>
      <c r="AC193" s="1"/>
    </row>
    <row r="194" spans="1:42" s="4" customFormat="1" ht="15" customHeight="1" outlineLevel="1">
      <c r="A194" s="54"/>
      <c r="C194" s="82" t="s">
        <v>10</v>
      </c>
      <c r="D194" s="82"/>
      <c r="I194" s="85">
        <f>I192-I193</f>
        <v>0</v>
      </c>
      <c r="J194" s="85">
        <f t="shared" ref="J194:T194" si="112">J192-J193</f>
        <v>0</v>
      </c>
      <c r="K194" s="85">
        <f t="shared" si="112"/>
        <v>0</v>
      </c>
      <c r="L194" s="85">
        <f>L192-L193</f>
        <v>0</v>
      </c>
      <c r="M194" s="85">
        <f t="shared" si="112"/>
        <v>0</v>
      </c>
      <c r="N194" s="85">
        <f t="shared" si="112"/>
        <v>0</v>
      </c>
      <c r="O194" s="85">
        <f t="shared" si="112"/>
        <v>0</v>
      </c>
      <c r="P194" s="85">
        <f t="shared" si="112"/>
        <v>0</v>
      </c>
      <c r="Q194" s="85">
        <f t="shared" si="112"/>
        <v>0</v>
      </c>
      <c r="R194" s="85">
        <f t="shared" si="112"/>
        <v>0</v>
      </c>
      <c r="S194" s="85">
        <f t="shared" si="112"/>
        <v>0</v>
      </c>
      <c r="T194" s="85">
        <f t="shared" si="112"/>
        <v>0</v>
      </c>
      <c r="U194" s="8"/>
      <c r="V194" s="86">
        <f t="shared" ref="V194:Y194" si="113">V192-V193</f>
        <v>0</v>
      </c>
      <c r="W194" s="86">
        <f t="shared" si="113"/>
        <v>0</v>
      </c>
      <c r="X194" s="86">
        <f t="shared" si="113"/>
        <v>0</v>
      </c>
      <c r="Y194" s="86">
        <f t="shared" si="113"/>
        <v>0</v>
      </c>
      <c r="Z194" s="8"/>
      <c r="AA194" s="86">
        <f t="shared" ref="AA194" si="114">AA192-AA193</f>
        <v>0</v>
      </c>
      <c r="AB194" s="8"/>
      <c r="AC194" s="1"/>
    </row>
    <row r="195" spans="1:42" s="4" customFormat="1" ht="15" customHeight="1" outlineLevel="1" thickBot="1">
      <c r="A195" s="54"/>
      <c r="C195" s="82" t="s">
        <v>15</v>
      </c>
      <c r="D195" s="82"/>
      <c r="I195" s="87">
        <f>I194/I193</f>
        <v>0</v>
      </c>
      <c r="J195" s="87">
        <f t="shared" ref="J195:T195" si="115">J194/J193</f>
        <v>0</v>
      </c>
      <c r="K195" s="87">
        <f t="shared" si="115"/>
        <v>0</v>
      </c>
      <c r="L195" s="87">
        <f>L194/L193</f>
        <v>0</v>
      </c>
      <c r="M195" s="87">
        <f t="shared" si="115"/>
        <v>0</v>
      </c>
      <c r="N195" s="87">
        <f t="shared" si="115"/>
        <v>0</v>
      </c>
      <c r="O195" s="87">
        <f t="shared" si="115"/>
        <v>0</v>
      </c>
      <c r="P195" s="87">
        <f t="shared" si="115"/>
        <v>0</v>
      </c>
      <c r="Q195" s="87">
        <f t="shared" si="115"/>
        <v>0</v>
      </c>
      <c r="R195" s="87">
        <f t="shared" si="115"/>
        <v>0</v>
      </c>
      <c r="S195" s="87">
        <f t="shared" si="115"/>
        <v>0</v>
      </c>
      <c r="T195" s="87">
        <f t="shared" si="115"/>
        <v>0</v>
      </c>
      <c r="U195" s="8"/>
      <c r="V195" s="87">
        <f t="shared" ref="V195:Y195" si="116">V194/V193</f>
        <v>0</v>
      </c>
      <c r="W195" s="87">
        <f t="shared" si="116"/>
        <v>0</v>
      </c>
      <c r="X195" s="87">
        <f t="shared" si="116"/>
        <v>0</v>
      </c>
      <c r="Y195" s="87">
        <f t="shared" si="116"/>
        <v>0</v>
      </c>
      <c r="Z195" s="8"/>
      <c r="AA195" s="87">
        <f t="shared" ref="AA195" si="117">AA194/AA193</f>
        <v>0</v>
      </c>
      <c r="AB195" s="8"/>
      <c r="AC195" s="1"/>
    </row>
    <row r="196" spans="1:42" s="4" customFormat="1" ht="15" customHeight="1" outlineLevel="1">
      <c r="A196" s="54"/>
      <c r="C196" s="82"/>
      <c r="D196" s="82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8"/>
      <c r="V196" s="84"/>
      <c r="W196" s="84"/>
      <c r="X196" s="84"/>
      <c r="Y196" s="84"/>
      <c r="Z196" s="8"/>
      <c r="AA196" s="84"/>
      <c r="AB196" s="8"/>
      <c r="AC196" s="1"/>
    </row>
    <row r="197" spans="1:42" s="4" customFormat="1" ht="15" customHeight="1" outlineLevel="1">
      <c r="A197" s="54"/>
      <c r="C197" s="63" t="str">
        <f>CONCATENATE($E$6+1," Forecast")</f>
        <v>2027 Forecast</v>
      </c>
      <c r="D197" s="63"/>
      <c r="U197" s="8"/>
      <c r="V197" s="84"/>
      <c r="W197" s="84"/>
      <c r="X197" s="84"/>
      <c r="Y197" s="84"/>
      <c r="Z197" s="8"/>
      <c r="AA197" s="84"/>
      <c r="AB197" s="8"/>
      <c r="AC197" s="1"/>
    </row>
    <row r="198" spans="1:42" s="4" customFormat="1" ht="15" customHeight="1" outlineLevel="1">
      <c r="A198" s="54"/>
      <c r="C198" s="82" t="s">
        <v>14</v>
      </c>
      <c r="D198" s="82"/>
      <c r="I198" s="65">
        <f t="shared" ref="I198:T198" si="118">I126*I54/1000</f>
        <v>742.05</v>
      </c>
      <c r="J198" s="65">
        <f t="shared" si="118"/>
        <v>687.245</v>
      </c>
      <c r="K198" s="65">
        <f t="shared" si="118"/>
        <v>742.05</v>
      </c>
      <c r="L198" s="65">
        <f t="shared" si="118"/>
        <v>793.5</v>
      </c>
      <c r="M198" s="65">
        <f t="shared" si="118"/>
        <v>864.5</v>
      </c>
      <c r="N198" s="65">
        <f t="shared" si="118"/>
        <v>935</v>
      </c>
      <c r="O198" s="65">
        <f t="shared" si="118"/>
        <v>963.5</v>
      </c>
      <c r="P198" s="65">
        <f t="shared" si="118"/>
        <v>952</v>
      </c>
      <c r="Q198" s="65">
        <f t="shared" si="118"/>
        <v>901.5</v>
      </c>
      <c r="R198" s="65">
        <f t="shared" si="118"/>
        <v>878.5</v>
      </c>
      <c r="S198" s="65">
        <f t="shared" si="118"/>
        <v>864.5</v>
      </c>
      <c r="T198" s="65">
        <f t="shared" si="118"/>
        <v>816.5</v>
      </c>
      <c r="U198" s="8"/>
      <c r="V198" s="84">
        <f>SUMIFS($I198:$T198,$I$5:$T$5,V$6)</f>
        <v>2171.3450000000003</v>
      </c>
      <c r="W198" s="84">
        <f t="shared" ref="W198:Y199" si="119">SUMIFS($I198:$T198,$I$5:$T$5,W$6)</f>
        <v>2593</v>
      </c>
      <c r="X198" s="84">
        <f t="shared" si="119"/>
        <v>2817</v>
      </c>
      <c r="Y198" s="84">
        <f t="shared" si="119"/>
        <v>2559.5</v>
      </c>
      <c r="Z198" s="8"/>
      <c r="AA198" s="84">
        <f>SUM(V198:Y198)</f>
        <v>10140.845000000001</v>
      </c>
      <c r="AB198" s="8"/>
      <c r="AC198" s="1"/>
    </row>
    <row r="199" spans="1:42" s="4" customFormat="1" ht="15" customHeight="1" outlineLevel="1">
      <c r="A199" s="54"/>
      <c r="C199" s="82" t="s">
        <v>11</v>
      </c>
      <c r="D199" s="82"/>
      <c r="I199" s="152">
        <f t="shared" ref="I199:T199" si="120">I127*I55/1000</f>
        <v>742.05</v>
      </c>
      <c r="J199" s="152">
        <f t="shared" si="120"/>
        <v>687.245</v>
      </c>
      <c r="K199" s="152">
        <f t="shared" si="120"/>
        <v>742.05</v>
      </c>
      <c r="L199" s="152">
        <f t="shared" si="120"/>
        <v>793.5</v>
      </c>
      <c r="M199" s="152">
        <f t="shared" si="120"/>
        <v>864.5</v>
      </c>
      <c r="N199" s="152">
        <f t="shared" si="120"/>
        <v>935</v>
      </c>
      <c r="O199" s="152">
        <f t="shared" si="120"/>
        <v>963.5</v>
      </c>
      <c r="P199" s="152">
        <f t="shared" si="120"/>
        <v>952</v>
      </c>
      <c r="Q199" s="152">
        <f t="shared" si="120"/>
        <v>901.5</v>
      </c>
      <c r="R199" s="152">
        <f t="shared" si="120"/>
        <v>878.5</v>
      </c>
      <c r="S199" s="152">
        <f t="shared" si="120"/>
        <v>864.5</v>
      </c>
      <c r="T199" s="152">
        <f t="shared" si="120"/>
        <v>816.5</v>
      </c>
      <c r="U199" s="8"/>
      <c r="V199" s="84">
        <f t="shared" ref="V199" si="121">SUMIFS($I199:$T199,$I$5:$T$5,V$6)</f>
        <v>2171.3450000000003</v>
      </c>
      <c r="W199" s="84">
        <f t="shared" si="119"/>
        <v>2593</v>
      </c>
      <c r="X199" s="84">
        <f t="shared" si="119"/>
        <v>2817</v>
      </c>
      <c r="Y199" s="84">
        <f t="shared" si="119"/>
        <v>2559.5</v>
      </c>
      <c r="Z199" s="8"/>
      <c r="AA199" s="84">
        <f>SUM(V199:Y199)</f>
        <v>10140.845000000001</v>
      </c>
      <c r="AB199" s="8"/>
      <c r="AC199" s="1"/>
    </row>
    <row r="200" spans="1:42" s="4" customFormat="1" ht="15" customHeight="1" outlineLevel="1">
      <c r="A200" s="54"/>
      <c r="C200" s="82" t="s">
        <v>10</v>
      </c>
      <c r="D200" s="82"/>
      <c r="I200" s="65">
        <f>I198-I199</f>
        <v>0</v>
      </c>
      <c r="J200" s="65">
        <f t="shared" ref="J200:T200" si="122">J198-J199</f>
        <v>0</v>
      </c>
      <c r="K200" s="65">
        <f t="shared" si="122"/>
        <v>0</v>
      </c>
      <c r="L200" s="65">
        <f t="shared" si="122"/>
        <v>0</v>
      </c>
      <c r="M200" s="65">
        <f t="shared" si="122"/>
        <v>0</v>
      </c>
      <c r="N200" s="65">
        <f t="shared" si="122"/>
        <v>0</v>
      </c>
      <c r="O200" s="65">
        <f t="shared" si="122"/>
        <v>0</v>
      </c>
      <c r="P200" s="65">
        <f t="shared" si="122"/>
        <v>0</v>
      </c>
      <c r="Q200" s="65">
        <f t="shared" si="122"/>
        <v>0</v>
      </c>
      <c r="R200" s="65">
        <f t="shared" si="122"/>
        <v>0</v>
      </c>
      <c r="S200" s="65">
        <f t="shared" si="122"/>
        <v>0</v>
      </c>
      <c r="T200" s="65">
        <f t="shared" si="122"/>
        <v>0</v>
      </c>
      <c r="U200" s="8"/>
      <c r="V200" s="86">
        <f t="shared" ref="V200:Y200" si="123">V198-V199</f>
        <v>0</v>
      </c>
      <c r="W200" s="86">
        <f t="shared" si="123"/>
        <v>0</v>
      </c>
      <c r="X200" s="86">
        <f t="shared" si="123"/>
        <v>0</v>
      </c>
      <c r="Y200" s="86">
        <f t="shared" si="123"/>
        <v>0</v>
      </c>
      <c r="Z200" s="8"/>
      <c r="AA200" s="86">
        <f t="shared" ref="AA200" si="124">AA198-AA199</f>
        <v>0</v>
      </c>
      <c r="AB200" s="8"/>
      <c r="AC200" s="1"/>
    </row>
    <row r="201" spans="1:42" s="4" customFormat="1" ht="15" customHeight="1" outlineLevel="1" thickBot="1">
      <c r="A201" s="54"/>
      <c r="C201" s="82" t="s">
        <v>15</v>
      </c>
      <c r="D201" s="82"/>
      <c r="I201" s="87">
        <f>I200/I199</f>
        <v>0</v>
      </c>
      <c r="J201" s="87">
        <f t="shared" ref="J201:T201" si="125">J200/J199</f>
        <v>0</v>
      </c>
      <c r="K201" s="87">
        <f t="shared" si="125"/>
        <v>0</v>
      </c>
      <c r="L201" s="87">
        <f t="shared" si="125"/>
        <v>0</v>
      </c>
      <c r="M201" s="87">
        <f t="shared" si="125"/>
        <v>0</v>
      </c>
      <c r="N201" s="87">
        <f t="shared" si="125"/>
        <v>0</v>
      </c>
      <c r="O201" s="87">
        <f t="shared" si="125"/>
        <v>0</v>
      </c>
      <c r="P201" s="87">
        <f t="shared" si="125"/>
        <v>0</v>
      </c>
      <c r="Q201" s="87">
        <f t="shared" si="125"/>
        <v>0</v>
      </c>
      <c r="R201" s="87">
        <f t="shared" si="125"/>
        <v>0</v>
      </c>
      <c r="S201" s="87">
        <f t="shared" si="125"/>
        <v>0</v>
      </c>
      <c r="T201" s="87">
        <f t="shared" si="125"/>
        <v>0</v>
      </c>
      <c r="U201" s="8"/>
      <c r="V201" s="87">
        <f t="shared" ref="V201:Y201" si="126">V200/V199</f>
        <v>0</v>
      </c>
      <c r="W201" s="87">
        <f t="shared" si="126"/>
        <v>0</v>
      </c>
      <c r="X201" s="87">
        <f t="shared" si="126"/>
        <v>0</v>
      </c>
      <c r="Y201" s="87">
        <f t="shared" si="126"/>
        <v>0</v>
      </c>
      <c r="Z201" s="8"/>
      <c r="AA201" s="87">
        <f t="shared" ref="AA201" si="127">AA200/AA199</f>
        <v>0</v>
      </c>
      <c r="AB201" s="8"/>
      <c r="AC201" s="1"/>
    </row>
    <row r="202" spans="1:42" s="4" customFormat="1" ht="15" customHeight="1" outlineLevel="1">
      <c r="A202" s="54"/>
      <c r="B202" s="24"/>
      <c r="C202" s="24"/>
      <c r="D202" s="24"/>
      <c r="E202" s="69"/>
      <c r="F202" s="69"/>
      <c r="G202" s="69"/>
      <c r="H202" s="69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8"/>
      <c r="V202" s="218"/>
      <c r="W202" s="218"/>
      <c r="X202" s="218"/>
      <c r="Y202" s="218"/>
      <c r="Z202" s="8"/>
      <c r="AA202" s="218"/>
      <c r="AB202" s="8"/>
      <c r="AC202" s="1"/>
    </row>
    <row r="203" spans="1:42" s="4" customFormat="1" ht="15" customHeight="1" outlineLevel="1">
      <c r="A203" s="8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8"/>
      <c r="AC203" s="1"/>
    </row>
    <row r="204" spans="1:42" s="4" customFormat="1" ht="15" customHeight="1">
      <c r="AC204" s="1"/>
      <c r="AK204" s="61"/>
      <c r="AL204" s="61"/>
      <c r="AM204" s="61"/>
      <c r="AN204" s="70"/>
    </row>
    <row r="205" spans="1:42" s="4" customFormat="1" ht="15" customHeight="1">
      <c r="A205" s="1" t="s">
        <v>0</v>
      </c>
      <c r="C205" s="223" t="s">
        <v>25</v>
      </c>
      <c r="D205" s="223"/>
      <c r="E205" s="204"/>
      <c r="F205" s="204"/>
      <c r="G205" s="204"/>
      <c r="H205" s="204"/>
      <c r="I205" s="224"/>
      <c r="J205" s="225"/>
      <c r="K205" s="225"/>
      <c r="L205" s="204"/>
      <c r="M205" s="20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K205" s="61"/>
      <c r="AL205" s="61"/>
      <c r="AM205" s="61"/>
      <c r="AN205" s="70"/>
    </row>
    <row r="206" spans="1:42" s="4" customFormat="1" ht="15" customHeight="1" outlineLevel="1">
      <c r="A206" s="1"/>
      <c r="B206" s="89"/>
      <c r="C206" s="89"/>
      <c r="D206" s="89"/>
    </row>
    <row r="207" spans="1:42" s="8" customFormat="1" ht="15" customHeight="1" outlineLevel="1" thickBot="1">
      <c r="A207" s="54"/>
      <c r="C207" s="71" t="s">
        <v>28</v>
      </c>
      <c r="D207" s="71"/>
      <c r="I207" s="72">
        <f>I$6</f>
        <v>46023</v>
      </c>
      <c r="J207" s="73">
        <f t="shared" ref="J207:Y207" si="128">J$6</f>
        <v>46054</v>
      </c>
      <c r="K207" s="73">
        <f t="shared" si="128"/>
        <v>46082</v>
      </c>
      <c r="L207" s="74">
        <f t="shared" si="128"/>
        <v>46113</v>
      </c>
      <c r="M207" s="73">
        <f t="shared" si="128"/>
        <v>46143</v>
      </c>
      <c r="N207" s="73">
        <f t="shared" si="128"/>
        <v>46174</v>
      </c>
      <c r="O207" s="74">
        <f t="shared" si="128"/>
        <v>46204</v>
      </c>
      <c r="P207" s="73">
        <f t="shared" si="128"/>
        <v>46235</v>
      </c>
      <c r="Q207" s="73">
        <f t="shared" si="128"/>
        <v>46266</v>
      </c>
      <c r="R207" s="74">
        <f t="shared" si="128"/>
        <v>46296</v>
      </c>
      <c r="S207" s="73">
        <f t="shared" si="128"/>
        <v>46327</v>
      </c>
      <c r="T207" s="73">
        <f t="shared" si="128"/>
        <v>46357</v>
      </c>
      <c r="U207" s="29"/>
      <c r="V207" s="30">
        <f t="shared" si="128"/>
        <v>1</v>
      </c>
      <c r="W207" s="17">
        <f t="shared" si="128"/>
        <v>2</v>
      </c>
      <c r="X207" s="17">
        <f t="shared" si="128"/>
        <v>3</v>
      </c>
      <c r="Y207" s="17">
        <f t="shared" si="128"/>
        <v>4</v>
      </c>
      <c r="Z207" s="75"/>
      <c r="AA207" s="76" t="s">
        <v>5</v>
      </c>
      <c r="AB207" s="2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s="5" customFormat="1" ht="15" customHeight="1" outlineLevel="1">
      <c r="A208" s="3"/>
      <c r="C208" s="77"/>
      <c r="D208" s="77"/>
      <c r="F208" s="57"/>
      <c r="G208" s="57"/>
      <c r="H208" s="57"/>
      <c r="I208" s="78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34"/>
      <c r="U208" s="9"/>
      <c r="V208" s="80"/>
      <c r="W208" s="81"/>
      <c r="X208" s="81"/>
      <c r="Y208" s="81"/>
      <c r="Z208" s="9"/>
      <c r="AA208" s="80"/>
      <c r="AB208" s="9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s="4" customFormat="1" ht="15" customHeight="1" outlineLevel="1">
      <c r="A209" s="1"/>
      <c r="C209" s="90" t="s">
        <v>7</v>
      </c>
      <c r="D209" s="68"/>
      <c r="E209" s="226" t="s">
        <v>12</v>
      </c>
      <c r="F209" s="227" t="s">
        <v>13</v>
      </c>
      <c r="G209" s="128" t="str">
        <f>$E$9</f>
        <v>YEARS</v>
      </c>
      <c r="H209" s="92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</row>
    <row r="210" spans="1:42" s="4" customFormat="1" ht="15" customHeight="1" outlineLevel="1">
      <c r="A210" s="1"/>
      <c r="C210" s="122">
        <f>C211-1</f>
        <v>2023</v>
      </c>
      <c r="D210" s="37"/>
      <c r="E210" s="229">
        <v>1</v>
      </c>
      <c r="F210" s="230">
        <v>0</v>
      </c>
      <c r="G210" s="95">
        <f>_xlfn.XLOOKUP(G$209,E$209:F$209,E210:F210)</f>
        <v>1</v>
      </c>
      <c r="H210" s="231"/>
      <c r="I210" s="129">
        <f t="shared" ref="I210:T210" si="129">I138*I66/1000</f>
        <v>399.28</v>
      </c>
      <c r="J210" s="130">
        <f t="shared" si="129"/>
        <v>322.50599999999997</v>
      </c>
      <c r="K210" s="130">
        <f t="shared" si="129"/>
        <v>311.14400000000001</v>
      </c>
      <c r="L210" s="130">
        <f t="shared" si="129"/>
        <v>359.55</v>
      </c>
      <c r="M210" s="130">
        <f t="shared" si="129"/>
        <v>446.65600000000001</v>
      </c>
      <c r="N210" s="130">
        <f t="shared" si="129"/>
        <v>530.88</v>
      </c>
      <c r="O210" s="130">
        <f t="shared" si="129"/>
        <v>554.73</v>
      </c>
      <c r="P210" s="130">
        <f t="shared" si="129"/>
        <v>570.15</v>
      </c>
      <c r="Q210" s="130">
        <f t="shared" si="129"/>
        <v>489.51600000000002</v>
      </c>
      <c r="R210" s="130">
        <f t="shared" si="129"/>
        <v>484.2</v>
      </c>
      <c r="S210" s="130">
        <f t="shared" si="129"/>
        <v>470.7</v>
      </c>
      <c r="T210" s="131">
        <f t="shared" si="129"/>
        <v>412.22399999999999</v>
      </c>
      <c r="V210" s="96">
        <f>SUMIFS($I210:$T210,$I$5:$T$5,V$6)</f>
        <v>1032.9299999999998</v>
      </c>
      <c r="W210" s="97">
        <f t="shared" ref="W210:Y214" si="130">SUMIFS($I210:$T210,$I$5:$T$5,W$6)</f>
        <v>1337.086</v>
      </c>
      <c r="X210" s="97">
        <f t="shared" si="130"/>
        <v>1614.3960000000002</v>
      </c>
      <c r="Y210" s="98">
        <f t="shared" si="130"/>
        <v>1367.124</v>
      </c>
      <c r="AA210" s="99">
        <f>SUM(V210:Y210)</f>
        <v>5351.5360000000001</v>
      </c>
      <c r="AL210" s="61"/>
      <c r="AM210" s="61"/>
      <c r="AN210" s="70"/>
    </row>
    <row r="211" spans="1:42" s="4" customFormat="1" ht="15" customHeight="1" outlineLevel="1">
      <c r="A211" s="1"/>
      <c r="C211" s="122">
        <f>C212-1</f>
        <v>2024</v>
      </c>
      <c r="D211" s="37"/>
      <c r="E211" s="235">
        <v>1</v>
      </c>
      <c r="F211" s="236">
        <v>0</v>
      </c>
      <c r="G211" s="100">
        <f t="shared" ref="G211:G214" si="131">_xlfn.XLOOKUP(G$209,E$209:F$209,E211:F211)</f>
        <v>1</v>
      </c>
      <c r="H211" s="37"/>
      <c r="I211" s="118">
        <f t="shared" ref="I211:T211" si="132">I139*I67/1000</f>
        <v>489.6</v>
      </c>
      <c r="J211" s="38">
        <f t="shared" si="132"/>
        <v>428.04399999999998</v>
      </c>
      <c r="K211" s="38">
        <f t="shared" si="132"/>
        <v>418.52800000000002</v>
      </c>
      <c r="L211" s="38">
        <f t="shared" si="132"/>
        <v>480.44600000000003</v>
      </c>
      <c r="M211" s="38">
        <f t="shared" si="132"/>
        <v>568.86400000000003</v>
      </c>
      <c r="N211" s="38">
        <f t="shared" si="132"/>
        <v>661.16399999999999</v>
      </c>
      <c r="O211" s="38">
        <f t="shared" si="132"/>
        <v>669.08799999999997</v>
      </c>
      <c r="P211" s="38">
        <f t="shared" si="132"/>
        <v>693.495</v>
      </c>
      <c r="Q211" s="38">
        <f t="shared" si="132"/>
        <v>611.62300000000005</v>
      </c>
      <c r="R211" s="38">
        <f t="shared" si="132"/>
        <v>610.54499999999996</v>
      </c>
      <c r="S211" s="38">
        <f t="shared" si="132"/>
        <v>587.76</v>
      </c>
      <c r="T211" s="119">
        <f t="shared" si="132"/>
        <v>520.41200000000003</v>
      </c>
      <c r="V211" s="101">
        <f t="shared" ref="V211:V214" si="133">SUMIFS($I211:$T211,$I$5:$T$5,V$6)</f>
        <v>1336.172</v>
      </c>
      <c r="W211" s="102">
        <f t="shared" si="130"/>
        <v>1710.4739999999999</v>
      </c>
      <c r="X211" s="102">
        <f t="shared" si="130"/>
        <v>1974.2060000000001</v>
      </c>
      <c r="Y211" s="103">
        <f t="shared" si="130"/>
        <v>1718.7169999999999</v>
      </c>
      <c r="AA211" s="104">
        <f t="shared" ref="AA211:AA214" si="134">SUM(V211:Y211)</f>
        <v>6739.5689999999995</v>
      </c>
      <c r="AL211" s="61"/>
      <c r="AM211" s="61"/>
      <c r="AN211" s="70"/>
    </row>
    <row r="212" spans="1:42" s="4" customFormat="1" ht="15" customHeight="1" outlineLevel="1">
      <c r="A212" s="1"/>
      <c r="C212" s="122">
        <f>C213-1</f>
        <v>2025</v>
      </c>
      <c r="D212" s="37"/>
      <c r="E212" s="235">
        <v>1</v>
      </c>
      <c r="F212" s="236">
        <v>0</v>
      </c>
      <c r="G212" s="100">
        <f t="shared" si="131"/>
        <v>1</v>
      </c>
      <c r="H212" s="37"/>
      <c r="I212" s="118">
        <f t="shared" ref="I212:T212" si="135">I140*I68/1000</f>
        <v>583.84799999999996</v>
      </c>
      <c r="J212" s="38">
        <f t="shared" si="135"/>
        <v>520.46900000000005</v>
      </c>
      <c r="K212" s="38">
        <f t="shared" si="135"/>
        <v>531.76199999999994</v>
      </c>
      <c r="L212" s="38">
        <f t="shared" si="135"/>
        <v>606.85900000000004</v>
      </c>
      <c r="M212" s="38">
        <f t="shared" si="135"/>
        <v>676.39599999999996</v>
      </c>
      <c r="N212" s="38">
        <f t="shared" si="135"/>
        <v>751.75199999999995</v>
      </c>
      <c r="O212" s="38">
        <f t="shared" si="135"/>
        <v>780.9</v>
      </c>
      <c r="P212" s="38">
        <f t="shared" si="135"/>
        <v>763.50400000000002</v>
      </c>
      <c r="Q212" s="38">
        <f t="shared" si="135"/>
        <v>700.625</v>
      </c>
      <c r="R212" s="38">
        <f t="shared" si="135"/>
        <v>688.68799999999999</v>
      </c>
      <c r="S212" s="38">
        <f t="shared" si="135"/>
        <v>683.45600000000002</v>
      </c>
      <c r="T212" s="119">
        <f t="shared" si="135"/>
        <v>647.53700000000003</v>
      </c>
      <c r="V212" s="105">
        <f t="shared" si="133"/>
        <v>1636.079</v>
      </c>
      <c r="W212" s="106">
        <f t="shared" si="130"/>
        <v>2035.0070000000001</v>
      </c>
      <c r="X212" s="106">
        <f t="shared" si="130"/>
        <v>2245.029</v>
      </c>
      <c r="Y212" s="107">
        <f t="shared" si="130"/>
        <v>2019.681</v>
      </c>
      <c r="AA212" s="104">
        <f t="shared" si="134"/>
        <v>7935.7960000000003</v>
      </c>
      <c r="AL212" s="61"/>
      <c r="AM212" s="61"/>
      <c r="AN212" s="70"/>
    </row>
    <row r="213" spans="1:42" s="4" customFormat="1" ht="15" customHeight="1" outlineLevel="1">
      <c r="A213" s="1"/>
      <c r="C213" s="151">
        <f>$E$6</f>
        <v>2026</v>
      </c>
      <c r="D213" s="37"/>
      <c r="E213" s="239">
        <v>1</v>
      </c>
      <c r="F213" s="240">
        <v>1</v>
      </c>
      <c r="G213" s="109">
        <f t="shared" si="131"/>
        <v>1</v>
      </c>
      <c r="H213" s="37"/>
      <c r="I213" s="110">
        <f>I192</f>
        <v>666.9</v>
      </c>
      <c r="J213" s="111">
        <f t="shared" ref="J213:T213" si="136">J192</f>
        <v>617.5</v>
      </c>
      <c r="K213" s="111">
        <f t="shared" si="136"/>
        <v>666.9</v>
      </c>
      <c r="L213" s="111">
        <f t="shared" si="136"/>
        <v>713.44</v>
      </c>
      <c r="M213" s="111">
        <f t="shared" si="136"/>
        <v>777.14</v>
      </c>
      <c r="N213" s="111">
        <f t="shared" si="136"/>
        <v>840.84</v>
      </c>
      <c r="O213" s="111">
        <f t="shared" si="136"/>
        <v>866.32</v>
      </c>
      <c r="P213" s="111">
        <f t="shared" si="136"/>
        <v>856.03</v>
      </c>
      <c r="Q213" s="111">
        <f t="shared" si="136"/>
        <v>810.46</v>
      </c>
      <c r="R213" s="111">
        <f t="shared" si="136"/>
        <v>789.88</v>
      </c>
      <c r="S213" s="111">
        <f t="shared" si="136"/>
        <v>777.14</v>
      </c>
      <c r="T213" s="112">
        <f t="shared" si="136"/>
        <v>734.02</v>
      </c>
      <c r="V213" s="113">
        <f t="shared" si="133"/>
        <v>1951.3000000000002</v>
      </c>
      <c r="W213" s="114">
        <f t="shared" si="130"/>
        <v>2331.42</v>
      </c>
      <c r="X213" s="114">
        <f t="shared" si="130"/>
        <v>2532.81</v>
      </c>
      <c r="Y213" s="115">
        <f t="shared" si="130"/>
        <v>2301.04</v>
      </c>
      <c r="AA213" s="116">
        <f t="shared" si="134"/>
        <v>9116.57</v>
      </c>
      <c r="AJ213" s="153"/>
      <c r="AL213" s="61"/>
      <c r="AM213" s="61"/>
      <c r="AN213" s="70"/>
    </row>
    <row r="214" spans="1:42" s="4" customFormat="1" ht="15" customHeight="1" outlineLevel="1">
      <c r="A214" s="1"/>
      <c r="C214" s="117">
        <f>C213+1</f>
        <v>2027</v>
      </c>
      <c r="D214" s="37"/>
      <c r="E214" s="235">
        <v>1</v>
      </c>
      <c r="F214" s="236">
        <v>0</v>
      </c>
      <c r="G214" s="100">
        <f t="shared" si="131"/>
        <v>1</v>
      </c>
      <c r="H214" s="37"/>
      <c r="I214" s="118">
        <f>I198</f>
        <v>742.05</v>
      </c>
      <c r="J214" s="38">
        <f t="shared" ref="J214:T214" si="137">J198</f>
        <v>687.245</v>
      </c>
      <c r="K214" s="38">
        <f t="shared" si="137"/>
        <v>742.05</v>
      </c>
      <c r="L214" s="38">
        <f t="shared" si="137"/>
        <v>793.5</v>
      </c>
      <c r="M214" s="38">
        <f t="shared" si="137"/>
        <v>864.5</v>
      </c>
      <c r="N214" s="38">
        <f t="shared" si="137"/>
        <v>935</v>
      </c>
      <c r="O214" s="38">
        <f t="shared" si="137"/>
        <v>963.5</v>
      </c>
      <c r="P214" s="38">
        <f t="shared" si="137"/>
        <v>952</v>
      </c>
      <c r="Q214" s="38">
        <f t="shared" si="137"/>
        <v>901.5</v>
      </c>
      <c r="R214" s="38">
        <f t="shared" si="137"/>
        <v>878.5</v>
      </c>
      <c r="S214" s="38">
        <f t="shared" si="137"/>
        <v>864.5</v>
      </c>
      <c r="T214" s="119">
        <f t="shared" si="137"/>
        <v>816.5</v>
      </c>
      <c r="V214" s="96">
        <f t="shared" si="133"/>
        <v>2171.3450000000003</v>
      </c>
      <c r="W214" s="97">
        <f t="shared" si="130"/>
        <v>2593</v>
      </c>
      <c r="X214" s="97">
        <f t="shared" si="130"/>
        <v>2817</v>
      </c>
      <c r="Y214" s="98">
        <f t="shared" si="130"/>
        <v>2559.5</v>
      </c>
      <c r="AA214" s="104">
        <f t="shared" si="134"/>
        <v>10140.845000000001</v>
      </c>
      <c r="AJ214" s="153"/>
      <c r="AL214" s="5"/>
      <c r="AM214" s="5"/>
      <c r="AN214" s="5"/>
      <c r="AO214" s="5"/>
      <c r="AP214" s="5"/>
    </row>
    <row r="215" spans="1:42" s="4" customFormat="1" ht="15" customHeight="1" outlineLevel="1">
      <c r="A215" s="120"/>
      <c r="B215" s="121"/>
      <c r="C215" s="122" t="s">
        <v>6</v>
      </c>
      <c r="D215" s="37"/>
      <c r="E215" s="241">
        <v>0</v>
      </c>
      <c r="F215" s="242">
        <v>1</v>
      </c>
      <c r="G215" s="123">
        <f>_xlfn.XLOOKUP(G$209,E$209:F$209,E215:F215)</f>
        <v>0</v>
      </c>
      <c r="H215" s="37"/>
      <c r="I215" s="125">
        <f t="shared" ref="I215:T215" si="138">I143*I71/1000</f>
        <v>666.9</v>
      </c>
      <c r="J215" s="126">
        <f t="shared" si="138"/>
        <v>617.5</v>
      </c>
      <c r="K215" s="126">
        <f t="shared" si="138"/>
        <v>666.9</v>
      </c>
      <c r="L215" s="126">
        <f t="shared" si="138"/>
        <v>713.44</v>
      </c>
      <c r="M215" s="126">
        <f t="shared" si="138"/>
        <v>777.14</v>
      </c>
      <c r="N215" s="126">
        <f t="shared" si="138"/>
        <v>840.84</v>
      </c>
      <c r="O215" s="126">
        <f t="shared" si="138"/>
        <v>866.32</v>
      </c>
      <c r="P215" s="126">
        <f t="shared" si="138"/>
        <v>856.03</v>
      </c>
      <c r="Q215" s="126">
        <f t="shared" si="138"/>
        <v>810.46</v>
      </c>
      <c r="R215" s="126">
        <f t="shared" si="138"/>
        <v>789.88</v>
      </c>
      <c r="S215" s="126">
        <f t="shared" si="138"/>
        <v>777.14</v>
      </c>
      <c r="T215" s="126">
        <f t="shared" si="138"/>
        <v>734.02</v>
      </c>
      <c r="U215" s="124"/>
      <c r="V215" s="125">
        <f>SUMIFS($I215:$T215,$I$5:$T$5,V$6)</f>
        <v>1951.3000000000002</v>
      </c>
      <c r="W215" s="126">
        <f>SUMIFS($I215:$T215,$I$5:$T$5,W$6)</f>
        <v>2331.42</v>
      </c>
      <c r="X215" s="126">
        <f>SUMIFS($I215:$T215,$I$5:$T$5,X$6)</f>
        <v>2532.81</v>
      </c>
      <c r="Y215" s="126">
        <f>SUMIFS($I215:$T215,$I$5:$T$5,Y$6)</f>
        <v>2301.04</v>
      </c>
      <c r="Z215" s="124"/>
      <c r="AA215" s="125">
        <f>SUM(V215:Y215)</f>
        <v>9116.57</v>
      </c>
      <c r="AB215" s="124"/>
      <c r="AC215" s="121"/>
      <c r="AD215" s="121"/>
      <c r="AF215" s="121"/>
      <c r="AG215" s="121"/>
      <c r="AH215" s="121"/>
      <c r="AI215" s="121"/>
      <c r="AJ215" s="153"/>
      <c r="AK215" s="121"/>
      <c r="AL215" s="121"/>
      <c r="AM215" s="121"/>
      <c r="AN215" s="121"/>
      <c r="AO215" s="121"/>
      <c r="AP215" s="121"/>
    </row>
    <row r="216" spans="1:42" s="4" customFormat="1" ht="15" customHeight="1" outlineLevel="1">
      <c r="A216" s="1"/>
      <c r="C216" s="127"/>
      <c r="D216" s="127"/>
    </row>
    <row r="217" spans="1:42" s="4" customFormat="1" ht="15" customHeight="1" outlineLevel="1">
      <c r="A217" s="1"/>
      <c r="C217" s="127"/>
      <c r="D217" s="127"/>
    </row>
    <row r="218" spans="1:42" s="4" customFormat="1" ht="15" customHeight="1" outlineLevel="1">
      <c r="A218" s="1"/>
      <c r="C218" s="90" t="s">
        <v>7</v>
      </c>
      <c r="D218" s="68"/>
      <c r="E218" s="92"/>
      <c r="F218" s="92"/>
      <c r="G218" s="128" t="str">
        <f>$E$9</f>
        <v>YEARS</v>
      </c>
      <c r="H218" s="92"/>
      <c r="AC218" s="228"/>
      <c r="AK218" s="68"/>
      <c r="AL218" s="37"/>
      <c r="AM218" s="37"/>
      <c r="AN218" s="93"/>
      <c r="AO218" s="93"/>
      <c r="AP218" s="93"/>
    </row>
    <row r="219" spans="1:42" s="4" customFormat="1" ht="15" customHeight="1" outlineLevel="1">
      <c r="A219" s="1"/>
      <c r="C219" s="122">
        <f>C210</f>
        <v>2023</v>
      </c>
      <c r="D219" s="37"/>
      <c r="E219" s="37"/>
      <c r="F219" s="37"/>
      <c r="G219" s="95">
        <f>G210</f>
        <v>1</v>
      </c>
      <c r="H219" s="37"/>
      <c r="I219" s="129">
        <f>IF($G219=0,NA(),I210)</f>
        <v>399.28</v>
      </c>
      <c r="J219" s="130">
        <f t="shared" ref="J219:T219" si="139">IF($G219=0,NA(),J210)</f>
        <v>322.50599999999997</v>
      </c>
      <c r="K219" s="130">
        <f t="shared" si="139"/>
        <v>311.14400000000001</v>
      </c>
      <c r="L219" s="130">
        <f t="shared" si="139"/>
        <v>359.55</v>
      </c>
      <c r="M219" s="130">
        <f t="shared" si="139"/>
        <v>446.65600000000001</v>
      </c>
      <c r="N219" s="130">
        <f t="shared" si="139"/>
        <v>530.88</v>
      </c>
      <c r="O219" s="130">
        <f t="shared" si="139"/>
        <v>554.73</v>
      </c>
      <c r="P219" s="130">
        <f t="shared" si="139"/>
        <v>570.15</v>
      </c>
      <c r="Q219" s="130">
        <f t="shared" si="139"/>
        <v>489.51600000000002</v>
      </c>
      <c r="R219" s="130">
        <f t="shared" si="139"/>
        <v>484.2</v>
      </c>
      <c r="S219" s="130">
        <f t="shared" si="139"/>
        <v>470.7</v>
      </c>
      <c r="T219" s="131">
        <f t="shared" si="139"/>
        <v>412.22399999999999</v>
      </c>
      <c r="V219" s="129">
        <f>IF($G219=0,NA(),V210)</f>
        <v>1032.9299999999998</v>
      </c>
      <c r="W219" s="130">
        <f t="shared" ref="V219:Y221" si="140">IF($G219=0,NA(),W210)</f>
        <v>1337.086</v>
      </c>
      <c r="X219" s="130">
        <f t="shared" si="140"/>
        <v>1614.3960000000002</v>
      </c>
      <c r="Y219" s="131">
        <f t="shared" si="140"/>
        <v>1367.124</v>
      </c>
      <c r="AA219" s="129">
        <f>SUM(V219:Y219)</f>
        <v>5351.5360000000001</v>
      </c>
      <c r="AB219" s="131">
        <f>AA219</f>
        <v>5351.5360000000001</v>
      </c>
      <c r="AC219" s="38"/>
      <c r="AL219" s="37"/>
      <c r="AM219" s="35"/>
      <c r="AN219" s="38"/>
      <c r="AO219" s="38"/>
      <c r="AP219" s="38"/>
    </row>
    <row r="220" spans="1:42" s="4" customFormat="1" ht="15" customHeight="1" outlineLevel="1">
      <c r="A220" s="1"/>
      <c r="C220" s="122">
        <f>C211</f>
        <v>2024</v>
      </c>
      <c r="D220" s="37"/>
      <c r="E220" s="37"/>
      <c r="F220" s="37"/>
      <c r="G220" s="100">
        <f>G211</f>
        <v>1</v>
      </c>
      <c r="H220" s="37"/>
      <c r="I220" s="118">
        <f t="shared" ref="I220:T220" si="141">IF($G220=0,NA(),I211)</f>
        <v>489.6</v>
      </c>
      <c r="J220" s="38">
        <f t="shared" si="141"/>
        <v>428.04399999999998</v>
      </c>
      <c r="K220" s="38">
        <f t="shared" si="141"/>
        <v>418.52800000000002</v>
      </c>
      <c r="L220" s="38">
        <f t="shared" si="141"/>
        <v>480.44600000000003</v>
      </c>
      <c r="M220" s="38">
        <f t="shared" si="141"/>
        <v>568.86400000000003</v>
      </c>
      <c r="N220" s="38">
        <f t="shared" si="141"/>
        <v>661.16399999999999</v>
      </c>
      <c r="O220" s="38">
        <f t="shared" si="141"/>
        <v>669.08799999999997</v>
      </c>
      <c r="P220" s="38">
        <f t="shared" si="141"/>
        <v>693.495</v>
      </c>
      <c r="Q220" s="38">
        <f t="shared" si="141"/>
        <v>611.62300000000005</v>
      </c>
      <c r="R220" s="38">
        <f t="shared" si="141"/>
        <v>610.54499999999996</v>
      </c>
      <c r="S220" s="38">
        <f t="shared" si="141"/>
        <v>587.76</v>
      </c>
      <c r="T220" s="119">
        <f t="shared" si="141"/>
        <v>520.41200000000003</v>
      </c>
      <c r="V220" s="118">
        <f t="shared" si="140"/>
        <v>1336.172</v>
      </c>
      <c r="W220" s="38">
        <f t="shared" si="140"/>
        <v>1710.4739999999999</v>
      </c>
      <c r="X220" s="38">
        <f t="shared" si="140"/>
        <v>1974.2060000000001</v>
      </c>
      <c r="Y220" s="119">
        <f t="shared" si="140"/>
        <v>1718.7169999999999</v>
      </c>
      <c r="AA220" s="118">
        <f>SUM(V220:Y220)</f>
        <v>6739.5689999999995</v>
      </c>
      <c r="AB220" s="119">
        <f t="shared" ref="AB220:AB221" si="142">AA220</f>
        <v>6739.5689999999995</v>
      </c>
      <c r="AL220" s="37"/>
      <c r="AM220" s="35"/>
      <c r="AN220" s="38"/>
      <c r="AO220" s="38"/>
    </row>
    <row r="221" spans="1:42" s="4" customFormat="1" ht="15" customHeight="1" outlineLevel="1">
      <c r="A221" s="1"/>
      <c r="C221" s="122">
        <f>C212</f>
        <v>2025</v>
      </c>
      <c r="D221" s="37"/>
      <c r="E221" s="37"/>
      <c r="F221" s="37"/>
      <c r="G221" s="100">
        <f>G212</f>
        <v>1</v>
      </c>
      <c r="H221" s="37"/>
      <c r="I221" s="118">
        <f t="shared" ref="I221:S221" si="143">IF($G221=0,NA(),I212)</f>
        <v>583.84799999999996</v>
      </c>
      <c r="J221" s="38">
        <f t="shared" si="143"/>
        <v>520.46900000000005</v>
      </c>
      <c r="K221" s="38">
        <f t="shared" si="143"/>
        <v>531.76199999999994</v>
      </c>
      <c r="L221" s="38">
        <f t="shared" si="143"/>
        <v>606.85900000000004</v>
      </c>
      <c r="M221" s="38">
        <f t="shared" si="143"/>
        <v>676.39599999999996</v>
      </c>
      <c r="N221" s="38">
        <f t="shared" si="143"/>
        <v>751.75199999999995</v>
      </c>
      <c r="O221" s="38">
        <f t="shared" si="143"/>
        <v>780.9</v>
      </c>
      <c r="P221" s="38">
        <f t="shared" si="143"/>
        <v>763.50400000000002</v>
      </c>
      <c r="Q221" s="38">
        <f t="shared" si="143"/>
        <v>700.625</v>
      </c>
      <c r="R221" s="38">
        <f t="shared" si="143"/>
        <v>688.68799999999999</v>
      </c>
      <c r="S221" s="38">
        <f t="shared" si="143"/>
        <v>683.45600000000002</v>
      </c>
      <c r="T221" s="119">
        <f>IF($G221=0,NA(),T212)</f>
        <v>647.53700000000003</v>
      </c>
      <c r="V221" s="118">
        <f t="shared" si="140"/>
        <v>1636.079</v>
      </c>
      <c r="W221" s="38">
        <f t="shared" si="140"/>
        <v>2035.0070000000001</v>
      </c>
      <c r="X221" s="38">
        <f t="shared" si="140"/>
        <v>2245.029</v>
      </c>
      <c r="Y221" s="119">
        <f t="shared" si="140"/>
        <v>2019.681</v>
      </c>
      <c r="AA221" s="118">
        <f>SUM(V221:Y221)</f>
        <v>7935.7960000000003</v>
      </c>
      <c r="AB221" s="119">
        <f t="shared" si="142"/>
        <v>7935.7960000000003</v>
      </c>
      <c r="AL221" s="37"/>
      <c r="AM221" s="35"/>
      <c r="AN221" s="38"/>
      <c r="AO221" s="38"/>
    </row>
    <row r="222" spans="1:42" s="4" customFormat="1" ht="15" customHeight="1" outlineLevel="1">
      <c r="A222" s="1"/>
      <c r="C222" s="132">
        <f>C213</f>
        <v>2026</v>
      </c>
      <c r="D222" s="133" t="s">
        <v>9</v>
      </c>
      <c r="E222" s="37"/>
      <c r="F222" s="37"/>
      <c r="G222" s="134">
        <f>G213</f>
        <v>1</v>
      </c>
      <c r="H222" s="37"/>
      <c r="I222" s="135">
        <f>IF($G222=0,NA(),IFERROR(I213/I191,NA()))</f>
        <v>666.9</v>
      </c>
      <c r="J222" s="136" t="e">
        <f t="shared" ref="J222:T222" si="144">IF($G222=0,NA(),IFERROR(J213/J191,NA()))</f>
        <v>#N/A</v>
      </c>
      <c r="K222" s="136" t="e">
        <f t="shared" si="144"/>
        <v>#N/A</v>
      </c>
      <c r="L222" s="136" t="e">
        <f t="shared" si="144"/>
        <v>#N/A</v>
      </c>
      <c r="M222" s="136" t="e">
        <f t="shared" si="144"/>
        <v>#N/A</v>
      </c>
      <c r="N222" s="136" t="e">
        <f t="shared" si="144"/>
        <v>#N/A</v>
      </c>
      <c r="O222" s="136" t="e">
        <f t="shared" si="144"/>
        <v>#N/A</v>
      </c>
      <c r="P222" s="136" t="e">
        <f t="shared" si="144"/>
        <v>#N/A</v>
      </c>
      <c r="Q222" s="136" t="e">
        <f t="shared" si="144"/>
        <v>#N/A</v>
      </c>
      <c r="R222" s="136" t="e">
        <f t="shared" si="144"/>
        <v>#N/A</v>
      </c>
      <c r="S222" s="136" t="e">
        <f t="shared" si="144"/>
        <v>#N/A</v>
      </c>
      <c r="T222" s="137" t="e">
        <f t="shared" si="144"/>
        <v>#N/A</v>
      </c>
      <c r="V222" s="135" t="e">
        <f>IF($G222=0,NA(),IFERROR(V213/V191,NA()))</f>
        <v>#N/A</v>
      </c>
      <c r="W222" s="136" t="e">
        <f t="shared" ref="W222:Y222" si="145">IF($G222=0,NA(),IFERROR(W213/W191,NA()))</f>
        <v>#N/A</v>
      </c>
      <c r="X222" s="136" t="e">
        <f t="shared" si="145"/>
        <v>#N/A</v>
      </c>
      <c r="Y222" s="137" t="e">
        <f t="shared" si="145"/>
        <v>#N/A</v>
      </c>
      <c r="AA222" s="135" t="e">
        <f>SUM(V222:Y222)</f>
        <v>#N/A</v>
      </c>
      <c r="AB222" s="137" t="e">
        <f>AA222</f>
        <v>#N/A</v>
      </c>
      <c r="AL222" s="37"/>
      <c r="AM222" s="35"/>
      <c r="AN222" s="38"/>
      <c r="AO222" s="38"/>
    </row>
    <row r="223" spans="1:42" s="4" customFormat="1" ht="15" customHeight="1" outlineLevel="1">
      <c r="A223" s="1"/>
      <c r="C223" s="138">
        <f>$C$78</f>
        <v>2026</v>
      </c>
      <c r="D223" s="139" t="s">
        <v>8</v>
      </c>
      <c r="E223" s="37"/>
      <c r="F223" s="37"/>
      <c r="G223" s="140">
        <f>G222</f>
        <v>1</v>
      </c>
      <c r="H223" s="37"/>
      <c r="I223" s="141">
        <f>IF($G223=0,NA(),I213)</f>
        <v>666.9</v>
      </c>
      <c r="J223" s="142">
        <f t="shared" ref="J223:T223" si="146">IF($G223=0,NA(),J213)</f>
        <v>617.5</v>
      </c>
      <c r="K223" s="142">
        <f t="shared" si="146"/>
        <v>666.9</v>
      </c>
      <c r="L223" s="142">
        <f t="shared" si="146"/>
        <v>713.44</v>
      </c>
      <c r="M223" s="142">
        <f t="shared" si="146"/>
        <v>777.14</v>
      </c>
      <c r="N223" s="142">
        <f t="shared" si="146"/>
        <v>840.84</v>
      </c>
      <c r="O223" s="142">
        <f t="shared" si="146"/>
        <v>866.32</v>
      </c>
      <c r="P223" s="142">
        <f t="shared" si="146"/>
        <v>856.03</v>
      </c>
      <c r="Q223" s="142">
        <f t="shared" si="146"/>
        <v>810.46</v>
      </c>
      <c r="R223" s="142">
        <f t="shared" si="146"/>
        <v>789.88</v>
      </c>
      <c r="S223" s="142">
        <f t="shared" si="146"/>
        <v>777.14</v>
      </c>
      <c r="T223" s="143">
        <f t="shared" si="146"/>
        <v>734.02</v>
      </c>
      <c r="V223" s="141">
        <f t="shared" ref="V223:Y223" si="147">IF($G223=0,NA(),V213)</f>
        <v>1951.3000000000002</v>
      </c>
      <c r="W223" s="142">
        <f t="shared" si="147"/>
        <v>2331.42</v>
      </c>
      <c r="X223" s="142">
        <f t="shared" si="147"/>
        <v>2532.81</v>
      </c>
      <c r="Y223" s="143">
        <f t="shared" si="147"/>
        <v>2301.04</v>
      </c>
      <c r="AA223" s="141">
        <f>SUM(V223:Y223)</f>
        <v>9116.57</v>
      </c>
      <c r="AB223" s="143">
        <f>AA223</f>
        <v>9116.57</v>
      </c>
      <c r="AL223" s="37"/>
      <c r="AM223" s="35"/>
      <c r="AN223" s="38"/>
      <c r="AO223" s="38"/>
    </row>
    <row r="224" spans="1:42" s="4" customFormat="1" ht="15" customHeight="1" outlineLevel="1">
      <c r="A224" s="1"/>
      <c r="C224" s="144">
        <f>C214</f>
        <v>2027</v>
      </c>
      <c r="D224" s="35"/>
      <c r="E224" s="37"/>
      <c r="F224" s="37"/>
      <c r="G224" s="145">
        <f>G214</f>
        <v>1</v>
      </c>
      <c r="H224" s="37"/>
      <c r="I224" s="118">
        <f t="shared" ref="I224:T224" si="148">IF($G224=0,NA(),I214)</f>
        <v>742.05</v>
      </c>
      <c r="J224" s="38">
        <f t="shared" si="148"/>
        <v>687.245</v>
      </c>
      <c r="K224" s="38">
        <f t="shared" si="148"/>
        <v>742.05</v>
      </c>
      <c r="L224" s="38">
        <f t="shared" si="148"/>
        <v>793.5</v>
      </c>
      <c r="M224" s="38">
        <f t="shared" si="148"/>
        <v>864.5</v>
      </c>
      <c r="N224" s="38">
        <f t="shared" si="148"/>
        <v>935</v>
      </c>
      <c r="O224" s="38">
        <f t="shared" si="148"/>
        <v>963.5</v>
      </c>
      <c r="P224" s="38">
        <f t="shared" si="148"/>
        <v>952</v>
      </c>
      <c r="Q224" s="38">
        <f t="shared" si="148"/>
        <v>901.5</v>
      </c>
      <c r="R224" s="38">
        <f t="shared" si="148"/>
        <v>878.5</v>
      </c>
      <c r="S224" s="38">
        <f t="shared" si="148"/>
        <v>864.5</v>
      </c>
      <c r="T224" s="119">
        <f t="shared" si="148"/>
        <v>816.5</v>
      </c>
      <c r="V224" s="118">
        <f t="shared" ref="V224:Y225" si="149">IF($G224=0,NA(),V214)</f>
        <v>2171.3450000000003</v>
      </c>
      <c r="W224" s="38">
        <f t="shared" si="149"/>
        <v>2593</v>
      </c>
      <c r="X224" s="38">
        <f t="shared" si="149"/>
        <v>2817</v>
      </c>
      <c r="Y224" s="119">
        <f t="shared" si="149"/>
        <v>2559.5</v>
      </c>
      <c r="AA224" s="118">
        <f t="shared" ref="AA224" si="150">SUM(V224:Y224)</f>
        <v>10140.845000000001</v>
      </c>
      <c r="AB224" s="119">
        <f>AA224</f>
        <v>10140.845000000001</v>
      </c>
      <c r="AL224" s="37"/>
      <c r="AM224" s="35"/>
      <c r="AN224" s="38"/>
      <c r="AO224" s="38"/>
    </row>
    <row r="225" spans="1:41" s="4" customFormat="1" ht="15" customHeight="1" outlineLevel="1">
      <c r="A225" s="1"/>
      <c r="C225" s="144" t="s">
        <v>6</v>
      </c>
      <c r="D225" s="35"/>
      <c r="E225" s="35"/>
      <c r="F225" s="35"/>
      <c r="G225" s="123">
        <f>G215</f>
        <v>0</v>
      </c>
      <c r="H225" s="35"/>
      <c r="I225" s="125" t="e">
        <f t="shared" ref="I225:S225" si="151">IF($G225=0,NA(),I215)</f>
        <v>#N/A</v>
      </c>
      <c r="J225" s="126" t="e">
        <f t="shared" si="151"/>
        <v>#N/A</v>
      </c>
      <c r="K225" s="126" t="e">
        <f t="shared" si="151"/>
        <v>#N/A</v>
      </c>
      <c r="L225" s="126" t="e">
        <f t="shared" si="151"/>
        <v>#N/A</v>
      </c>
      <c r="M225" s="126" t="e">
        <f t="shared" si="151"/>
        <v>#N/A</v>
      </c>
      <c r="N225" s="126" t="e">
        <f t="shared" si="151"/>
        <v>#N/A</v>
      </c>
      <c r="O225" s="126" t="e">
        <f t="shared" si="151"/>
        <v>#N/A</v>
      </c>
      <c r="P225" s="126" t="e">
        <f t="shared" si="151"/>
        <v>#N/A</v>
      </c>
      <c r="Q225" s="126" t="e">
        <f t="shared" si="151"/>
        <v>#N/A</v>
      </c>
      <c r="R225" s="126" t="e">
        <f t="shared" si="151"/>
        <v>#N/A</v>
      </c>
      <c r="S225" s="126" t="e">
        <f t="shared" si="151"/>
        <v>#N/A</v>
      </c>
      <c r="T225" s="146" t="e">
        <f>IF($G225=0,NA(),T215)</f>
        <v>#N/A</v>
      </c>
      <c r="V225" s="125" t="e">
        <f t="shared" si="149"/>
        <v>#N/A</v>
      </c>
      <c r="W225" s="126" t="e">
        <f t="shared" si="149"/>
        <v>#N/A</v>
      </c>
      <c r="X225" s="126" t="e">
        <f t="shared" si="149"/>
        <v>#N/A</v>
      </c>
      <c r="Y225" s="146" t="e">
        <f t="shared" si="149"/>
        <v>#N/A</v>
      </c>
      <c r="AA225" s="125" t="e">
        <f>SUM(V225:Y225)</f>
        <v>#N/A</v>
      </c>
      <c r="AB225" s="146" t="e">
        <f>AA225</f>
        <v>#N/A</v>
      </c>
      <c r="AL225" s="37"/>
      <c r="AM225" s="35"/>
      <c r="AN225" s="38"/>
      <c r="AO225" s="38"/>
    </row>
    <row r="226" spans="1:41" s="4" customFormat="1" ht="15" customHeight="1" outlineLevel="1">
      <c r="C226" s="37"/>
      <c r="D226" s="37"/>
      <c r="E226" s="37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W226" s="36"/>
      <c r="X226" s="36"/>
      <c r="Y226" s="36"/>
      <c r="Z226" s="36"/>
      <c r="AA226" s="36"/>
    </row>
    <row r="227" spans="1:41" s="4" customFormat="1" ht="15" customHeight="1" outlineLevel="1"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</row>
    <row r="228" spans="1:41" s="4" customFormat="1" ht="22.05" customHeight="1">
      <c r="A228" s="201" t="s">
        <v>43</v>
      </c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202" t="s">
        <v>41</v>
      </c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</row>
  </sheetData>
  <sheetProtection selectLockedCells="1"/>
  <customSheetViews>
    <customSheetView guid="{905B9DE0-7C18-43AF-B1B7-F49A83CCDB2E}" scale="130" showGridLines="0" hiddenRows="1">
      <pane ySplit="1" topLeftCell="A2" activePane="bottomLeft" state="frozen"/>
      <selection pane="bottomLeft" activeCell="A3" sqref="A3"/>
      <pageMargins left="0.1" right="0.1" top="0.1" bottom="0.1" header="0.1" footer="0.1"/>
      <printOptions horizontalCentered="1"/>
      <pageSetup paperSize="5" scale="85" fitToHeight="0" orientation="landscape" r:id="rId1"/>
      <headerFooter>
        <oddFooter>&amp;L&amp;"Open Sans,Bold"&amp;K002060FP&amp;&amp;A Monthly Analysis Model&amp;C&amp;"Open Sans,Bold"&amp;K002060Page &amp;P of &amp;N&amp;R&amp;G</oddFooter>
      </headerFooter>
    </customSheetView>
    <customSheetView guid="{74AC29B0-B86D-42BF-A551-F2904390CB5B}" scale="130" showGridLines="0">
      <pane ySplit="1" topLeftCell="A2" activePane="bottomLeft" state="frozen"/>
      <selection pane="bottomLeft" activeCell="A3" sqref="A3"/>
      <pageMargins left="0.1" right="0.1" top="0.1" bottom="0.1" header="0.1" footer="0.1"/>
      <printOptions horizontalCentered="1"/>
      <pageSetup paperSize="5" scale="85" fitToHeight="0" orientation="landscape" r:id="rId2"/>
      <headerFooter>
        <oddFooter>&amp;L&amp;"Open Sans,Bold"&amp;K002060FP&amp;&amp;A Monthly Analysis Model&amp;C&amp;"Open Sans,Bold"&amp;K002060Page &amp;P of &amp;N&amp;R&amp;G</oddFooter>
      </headerFooter>
    </customSheetView>
    <customSheetView guid="{A20E2724-1348-4A87-AF8D-18C8CE357D1F}" scale="130" showGridLines="0" hiddenRows="1">
      <pane ySplit="1" topLeftCell="A2" activePane="bottomLeft" state="frozen"/>
      <selection pane="bottomLeft" activeCell="A3" sqref="A3"/>
      <pageMargins left="0.1" right="0.1" top="0.1" bottom="0.1" header="0.1" footer="0.1"/>
      <printOptions horizontalCentered="1"/>
      <pageSetup paperSize="5" scale="85" fitToHeight="0" orientation="landscape" r:id="rId3"/>
      <headerFooter>
        <oddFooter>&amp;L&amp;"Open Sans,Bold"&amp;K002060FP&amp;&amp;A Monthly Analysis Model&amp;C&amp;"Open Sans,Bold"&amp;K002060Page &amp;P of &amp;N&amp;R&amp;G</oddFooter>
      </headerFooter>
    </customSheetView>
    <customSheetView guid="{AB86DDA9-4307-459F-9AF0-8058398AA2BB}" scale="130" showGridLines="0" hiddenRows="1">
      <pane ySplit="1" topLeftCell="A156" activePane="bottomLeft" state="frozen"/>
      <selection pane="bottomLeft" activeCell="A157" sqref="A157"/>
      <pageMargins left="0.1" right="0.1" top="0.1" bottom="0.1" header="0.1" footer="0.1"/>
      <printOptions horizontalCentered="1"/>
      <pageSetup paperSize="5" scale="85" fitToHeight="0" orientation="landscape" r:id="rId4"/>
      <headerFooter>
        <oddFooter>&amp;L&amp;"Open Sans,Bold"&amp;K002060FP&amp;&amp;A Monthly Analysis Model&amp;C&amp;"Open Sans,Bold"&amp;K002060Page &amp;P of &amp;N&amp;R&amp;G</oddFooter>
      </headerFooter>
    </customSheetView>
    <customSheetView guid="{42021297-CA8E-4A89-B259-E9D2B7A9A44C}" scale="130" showGridLines="0" hiddenRows="1">
      <pane ySplit="1" topLeftCell="A84" activePane="bottomLeft" state="frozen"/>
      <selection pane="bottomLeft" activeCell="A85" sqref="A85"/>
      <pageMargins left="0.1" right="0.1" top="0.1" bottom="0.1" header="0.1" footer="0.1"/>
      <printOptions horizontalCentered="1"/>
      <pageSetup paperSize="5" scale="85" fitToHeight="0" orientation="landscape" r:id="rId5"/>
      <headerFooter>
        <oddFooter>&amp;L&amp;"Open Sans,Bold"&amp;K002060FP&amp;&amp;A Monthly Analysis Model&amp;C&amp;"Open Sans,Bold"&amp;K002060Page &amp;P of &amp;N&amp;R&amp;G</oddFooter>
      </headerFooter>
    </customSheetView>
    <customSheetView guid="{00E66423-78FD-4825-BE59-94F5335DF6FD}" scale="130" showGridLines="0" hiddenRows="1">
      <pane ySplit="1" topLeftCell="A12" activePane="bottomLeft" state="frozen"/>
      <selection pane="bottomLeft" activeCell="A13" sqref="A13"/>
      <pageMargins left="0.1" right="0.1" top="0.1" bottom="0.1" header="0.1" footer="0.1"/>
      <printOptions horizontalCentered="1"/>
      <pageSetup paperSize="5" scale="85" fitToHeight="0" orientation="landscape" r:id="rId6"/>
      <headerFooter>
        <oddFooter>&amp;L&amp;"Open Sans,Bold"&amp;K002060FP&amp;&amp;A Monthly Analysis Model&amp;C&amp;"Open Sans,Bold"&amp;K002060Page &amp;P of &amp;N&amp;R&amp;G</oddFooter>
      </headerFooter>
    </customSheetView>
  </customSheetViews>
  <mergeCells count="3">
    <mergeCell ref="A1:AC1"/>
    <mergeCell ref="A228:N228"/>
    <mergeCell ref="O228:AC228"/>
  </mergeCells>
  <dataValidations disablePrompts="1" count="2">
    <dataValidation type="list" allowBlank="1" showInputMessage="1" showErrorMessage="1" sqref="E5" xr:uid="{40909B8B-C67A-47F7-8368-7C93D85DBEE6}">
      <formula1>$I$6:$T$6</formula1>
    </dataValidation>
    <dataValidation type="list" allowBlank="1" showInputMessage="1" showErrorMessage="1" sqref="E9" xr:uid="{8328F21C-C724-4234-B403-37B052F5A1A9}">
      <formula1>$E$65:$F$65</formula1>
    </dataValidation>
  </dataValidations>
  <hyperlinks>
    <hyperlink ref="O228" r:id="rId7" tooltip="Zaigham Ali — Financial Modeling &amp; Analysis" xr:uid="{4B3B2DA5-C5AD-4494-B80C-A5E3A794A0D0}"/>
  </hyperlinks>
  <printOptions horizontalCentered="1"/>
  <pageMargins left="0.1" right="0.1" top="0.1" bottom="0.1" header="0.1" footer="0.1"/>
  <pageSetup paperSize="5" scale="85" fitToHeight="0" orientation="landscape" r:id="rId8"/>
  <headerFooter>
    <oddFooter>&amp;L&amp;"Open Sans,Bold"&amp;K002060&amp;F&amp;C&amp;"Open Sans,Bold"&amp;K002060Page &amp;P of &amp;N&amp;R&amp;"Open Sans,Bold"&amp;K002060Printed: &amp;D at &amp;T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Model</vt:lpstr>
      <vt:lpstr>Cover!Print_Area</vt:lpstr>
      <vt:lpstr>Model!Print_Area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Syed Zaigham Ali</cp:lastModifiedBy>
  <cp:revision/>
  <cp:lastPrinted>2024-05-27T18:29:53Z</cp:lastPrinted>
  <dcterms:created xsi:type="dcterms:W3CDTF">1899-12-30T05:00:00Z</dcterms:created>
  <dcterms:modified xsi:type="dcterms:W3CDTF">2026-05-12T15:38:28Z</dcterms:modified>
  <cp:category/>
  <cp:contentStatus/>
  <dc:language/>
  <cp:version/>
</cp:coreProperties>
</file>